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JELENA\Desktop\UV\UV 20.07.2026\MATERIJAL\POLUGODIŠNJE IZVRŠENJE\"/>
    </mc:Choice>
  </mc:AlternateContent>
  <xr:revisionPtr revIDLastSave="0" documentId="13_ncr:1_{31D628A2-E8A7-4F08-AB03-589160E03047}" xr6:coauthVersionLast="47" xr6:coauthVersionMax="47" xr10:uidLastSave="{00000000-0000-0000-0000-000000000000}"/>
  <bookViews>
    <workbookView xWindow="4020" yWindow="4020" windowWidth="21600" windowHeight="11385" activeTab="1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3" i="3" l="1"/>
  <c r="G30" i="8"/>
  <c r="G31" i="8"/>
  <c r="G29" i="8"/>
  <c r="G15" i="8"/>
  <c r="K143" i="3"/>
  <c r="K152" i="3"/>
  <c r="L141" i="3"/>
  <c r="J26" i="3"/>
  <c r="K26" i="3"/>
  <c r="I26" i="3"/>
  <c r="J27" i="3"/>
  <c r="K27" i="3"/>
  <c r="I27" i="3"/>
  <c r="J29" i="3"/>
  <c r="K29" i="3"/>
  <c r="I29" i="3"/>
  <c r="L28" i="3"/>
  <c r="I211" i="7"/>
  <c r="I198" i="7"/>
  <c r="I197" i="7" s="1"/>
  <c r="I196" i="7" s="1"/>
  <c r="I195" i="7" s="1"/>
  <c r="I187" i="7"/>
  <c r="I178" i="7"/>
  <c r="I177" i="7" s="1"/>
  <c r="I158" i="7"/>
  <c r="I143" i="7"/>
  <c r="I83" i="7"/>
  <c r="H237" i="7"/>
  <c r="H236" i="7"/>
  <c r="H235" i="7" s="1"/>
  <c r="H234" i="7" s="1"/>
  <c r="H233" i="7" s="1"/>
  <c r="H232" i="7" s="1"/>
  <c r="H230" i="7"/>
  <c r="H229" i="7"/>
  <c r="H228" i="7" s="1"/>
  <c r="H219" i="7"/>
  <c r="H218" i="7" l="1"/>
  <c r="H217" i="7" s="1"/>
  <c r="H216" i="7" s="1"/>
  <c r="E26" i="8"/>
  <c r="E19" i="8" s="1"/>
  <c r="D26" i="8"/>
  <c r="D13" i="8"/>
  <c r="K45" i="3"/>
  <c r="J45" i="3"/>
  <c r="J203" i="7"/>
  <c r="I200" i="7"/>
  <c r="I194" i="7" s="1"/>
  <c r="H200" i="7"/>
  <c r="I151" i="7"/>
  <c r="H151" i="7"/>
  <c r="D19" i="8"/>
  <c r="E13" i="8"/>
  <c r="J200" i="7" l="1"/>
  <c r="J201" i="7"/>
  <c r="F20" i="8"/>
  <c r="F21" i="8"/>
  <c r="F7" i="8"/>
  <c r="F8" i="8"/>
  <c r="L114" i="3"/>
  <c r="L95" i="3"/>
  <c r="L91" i="3"/>
  <c r="L69" i="3"/>
  <c r="L70" i="3"/>
  <c r="L71" i="3"/>
  <c r="L72" i="3"/>
  <c r="L39" i="3"/>
  <c r="L43" i="3"/>
  <c r="L44" i="3"/>
  <c r="L45" i="3"/>
  <c r="L46" i="3"/>
  <c r="L48" i="3"/>
  <c r="L35" i="3"/>
  <c r="K24" i="1"/>
  <c r="J23" i="1"/>
  <c r="J24" i="1"/>
  <c r="J21" i="1"/>
  <c r="F29" i="8"/>
  <c r="F30" i="8"/>
  <c r="F22" i="8"/>
  <c r="F23" i="8"/>
  <c r="G22" i="8"/>
  <c r="G23" i="8"/>
  <c r="G7" i="8"/>
  <c r="G8" i="8"/>
  <c r="G9" i="8"/>
  <c r="G10" i="8"/>
  <c r="F9" i="8"/>
  <c r="F10" i="8"/>
  <c r="E6" i="8"/>
  <c r="D6" i="8"/>
  <c r="I137" i="7"/>
  <c r="I85" i="7"/>
  <c r="H85" i="7"/>
  <c r="J87" i="7"/>
  <c r="K156" i="3"/>
  <c r="M91" i="3"/>
  <c r="K33" i="3"/>
  <c r="K32" i="3" s="1"/>
  <c r="K42" i="3"/>
  <c r="L42" i="3" s="1"/>
  <c r="M44" i="3"/>
  <c r="K14" i="10"/>
  <c r="J14" i="10"/>
  <c r="J13" i="10" s="1"/>
  <c r="J12" i="10" s="1"/>
  <c r="J11" i="10" s="1"/>
  <c r="I14" i="10"/>
  <c r="K13" i="10"/>
  <c r="K12" i="10" s="1"/>
  <c r="K11" i="10" s="1"/>
  <c r="I13" i="10"/>
  <c r="I12" i="10" s="1"/>
  <c r="I11" i="10" s="1"/>
  <c r="K9" i="10"/>
  <c r="K8" i="10" s="1"/>
  <c r="K7" i="10" s="1"/>
  <c r="K6" i="10" s="1"/>
  <c r="J9" i="10"/>
  <c r="J8" i="10" s="1"/>
  <c r="J7" i="10" s="1"/>
  <c r="J6" i="10" s="1"/>
  <c r="I9" i="10"/>
  <c r="I8" i="10" s="1"/>
  <c r="I7" i="10" s="1"/>
  <c r="I6" i="10" s="1"/>
  <c r="C19" i="8" l="1"/>
  <c r="C6" i="8"/>
  <c r="H211" i="7"/>
  <c r="J215" i="7"/>
  <c r="J212" i="7"/>
  <c r="H39" i="7"/>
  <c r="H32" i="7" s="1"/>
  <c r="J184" i="3"/>
  <c r="J177" i="3" s="1"/>
  <c r="J116" i="3"/>
  <c r="J113" i="3"/>
  <c r="K89" i="3"/>
  <c r="J89" i="3"/>
  <c r="J42" i="3"/>
  <c r="M42" i="3" s="1"/>
  <c r="L30" i="3"/>
  <c r="J38" i="3"/>
  <c r="J37" i="3" s="1"/>
  <c r="J36" i="3" s="1"/>
  <c r="K38" i="3"/>
  <c r="I38" i="3"/>
  <c r="I37" i="3" s="1"/>
  <c r="I36" i="3" s="1"/>
  <c r="J67" i="7"/>
  <c r="J16" i="7"/>
  <c r="J42" i="7"/>
  <c r="J46" i="7"/>
  <c r="J58" i="7"/>
  <c r="J64" i="7"/>
  <c r="J65" i="7"/>
  <c r="J68" i="7"/>
  <c r="J73" i="7"/>
  <c r="J80" i="7"/>
  <c r="J82" i="7"/>
  <c r="J84" i="7"/>
  <c r="J86" i="7"/>
  <c r="J90" i="7"/>
  <c r="J92" i="7"/>
  <c r="J93" i="7"/>
  <c r="J95" i="7"/>
  <c r="J96" i="7"/>
  <c r="J97" i="7"/>
  <c r="J99" i="7"/>
  <c r="J100" i="7"/>
  <c r="J101" i="7"/>
  <c r="J102" i="7"/>
  <c r="J104" i="7"/>
  <c r="J105" i="7"/>
  <c r="J106" i="7"/>
  <c r="J108" i="7"/>
  <c r="J110" i="7"/>
  <c r="J113" i="7"/>
  <c r="J115" i="7"/>
  <c r="J117" i="7"/>
  <c r="J118" i="7"/>
  <c r="J119" i="7"/>
  <c r="J122" i="7"/>
  <c r="J124" i="7"/>
  <c r="J125" i="7"/>
  <c r="J126" i="7"/>
  <c r="J128" i="7"/>
  <c r="J130" i="7"/>
  <c r="J133" i="7"/>
  <c r="J135" i="7"/>
  <c r="J136" i="7"/>
  <c r="J138" i="7"/>
  <c r="J139" i="7"/>
  <c r="J142" i="7"/>
  <c r="J144" i="7"/>
  <c r="J145" i="7"/>
  <c r="J146" i="7"/>
  <c r="J150" i="7"/>
  <c r="J157" i="7"/>
  <c r="J165" i="7"/>
  <c r="J188" i="7"/>
  <c r="I170" i="7"/>
  <c r="I45" i="7"/>
  <c r="I44" i="7" s="1"/>
  <c r="H45" i="7"/>
  <c r="H44" i="7" s="1"/>
  <c r="I48" i="7"/>
  <c r="I47" i="7" s="1"/>
  <c r="H48" i="7"/>
  <c r="H47" i="7" s="1"/>
  <c r="G6" i="11"/>
  <c r="G13" i="11"/>
  <c r="G14" i="11"/>
  <c r="F6" i="11"/>
  <c r="G11" i="8"/>
  <c r="G12" i="8"/>
  <c r="G13" i="8"/>
  <c r="G14" i="8"/>
  <c r="G20" i="8"/>
  <c r="G21" i="8"/>
  <c r="G24" i="8"/>
  <c r="G25" i="8"/>
  <c r="G26" i="8"/>
  <c r="G27" i="8"/>
  <c r="L138" i="3"/>
  <c r="M62" i="3"/>
  <c r="M65" i="3"/>
  <c r="M68" i="3"/>
  <c r="M69" i="3"/>
  <c r="M71" i="3"/>
  <c r="M72" i="3"/>
  <c r="M77" i="3"/>
  <c r="M84" i="3"/>
  <c r="M86" i="3"/>
  <c r="M88" i="3"/>
  <c r="M90" i="3"/>
  <c r="M94" i="3"/>
  <c r="M96" i="3"/>
  <c r="M97" i="3"/>
  <c r="M99" i="3"/>
  <c r="M100" i="3"/>
  <c r="M101" i="3"/>
  <c r="M103" i="3"/>
  <c r="M104" i="3"/>
  <c r="M105" i="3"/>
  <c r="M106" i="3"/>
  <c r="M108" i="3"/>
  <c r="M109" i="3"/>
  <c r="M110" i="3"/>
  <c r="M112" i="3"/>
  <c r="M114" i="3"/>
  <c r="M117" i="3"/>
  <c r="M118" i="3"/>
  <c r="M120" i="3"/>
  <c r="M121" i="3"/>
  <c r="M122" i="3"/>
  <c r="M125" i="3"/>
  <c r="M127" i="3"/>
  <c r="M128" i="3"/>
  <c r="M129" i="3"/>
  <c r="M131" i="3"/>
  <c r="M133" i="3"/>
  <c r="M136" i="3"/>
  <c r="M138" i="3"/>
  <c r="M139" i="3"/>
  <c r="M141" i="3"/>
  <c r="M142" i="3"/>
  <c r="M145" i="3"/>
  <c r="M147" i="3"/>
  <c r="M148" i="3"/>
  <c r="M149" i="3"/>
  <c r="M157" i="3"/>
  <c r="M161" i="3"/>
  <c r="M169" i="3"/>
  <c r="M187" i="3"/>
  <c r="M194" i="3"/>
  <c r="M24" i="3"/>
  <c r="M33" i="3"/>
  <c r="M34" i="3"/>
  <c r="M43" i="3"/>
  <c r="M45" i="3"/>
  <c r="M46" i="3"/>
  <c r="L23" i="3"/>
  <c r="L24" i="3"/>
  <c r="L33" i="3"/>
  <c r="L34" i="3"/>
  <c r="L62" i="3"/>
  <c r="L65" i="3"/>
  <c r="L68" i="3"/>
  <c r="L77" i="3"/>
  <c r="L84" i="3"/>
  <c r="L86" i="3"/>
  <c r="L88" i="3"/>
  <c r="L90" i="3"/>
  <c r="L94" i="3"/>
  <c r="L96" i="3"/>
  <c r="L97" i="3"/>
  <c r="L99" i="3"/>
  <c r="L100" i="3"/>
  <c r="L101" i="3"/>
  <c r="L103" i="3"/>
  <c r="L104" i="3"/>
  <c r="L105" i="3"/>
  <c r="L106" i="3"/>
  <c r="L108" i="3"/>
  <c r="L109" i="3"/>
  <c r="L110" i="3"/>
  <c r="L112" i="3"/>
  <c r="L117" i="3"/>
  <c r="L118" i="3"/>
  <c r="L120" i="3"/>
  <c r="L121" i="3"/>
  <c r="L122" i="3"/>
  <c r="L125" i="3"/>
  <c r="L127" i="3"/>
  <c r="L128" i="3"/>
  <c r="L129" i="3"/>
  <c r="L131" i="3"/>
  <c r="L133" i="3"/>
  <c r="L136" i="3"/>
  <c r="L139" i="3"/>
  <c r="L142" i="3"/>
  <c r="L145" i="3"/>
  <c r="L152" i="3"/>
  <c r="L153" i="3"/>
  <c r="L161" i="3"/>
  <c r="L169" i="3"/>
  <c r="K11" i="1"/>
  <c r="K14" i="1"/>
  <c r="K15" i="1"/>
  <c r="K196" i="3"/>
  <c r="J196" i="3"/>
  <c r="J195" i="3" s="1"/>
  <c r="I196" i="3"/>
  <c r="I195" i="3" s="1"/>
  <c r="J193" i="3"/>
  <c r="K193" i="3"/>
  <c r="I193" i="3"/>
  <c r="I192" i="3" s="1"/>
  <c r="K83" i="3"/>
  <c r="J25" i="3"/>
  <c r="I25" i="3"/>
  <c r="J20" i="3"/>
  <c r="J19" i="3" s="1"/>
  <c r="K20" i="3"/>
  <c r="I20" i="3"/>
  <c r="I19" i="3" s="1"/>
  <c r="J17" i="3"/>
  <c r="J16" i="3" s="1"/>
  <c r="K17" i="3"/>
  <c r="K16" i="3" s="1"/>
  <c r="I17" i="3"/>
  <c r="I16" i="3" s="1"/>
  <c r="H198" i="7"/>
  <c r="H197" i="7" s="1"/>
  <c r="H196" i="7" s="1"/>
  <c r="H195" i="7" s="1"/>
  <c r="H194" i="7" s="1"/>
  <c r="H187" i="7"/>
  <c r="J187" i="7" s="1"/>
  <c r="H185" i="7"/>
  <c r="H182" i="7"/>
  <c r="H175" i="7"/>
  <c r="H174" i="7" s="1"/>
  <c r="H172" i="7"/>
  <c r="H171" i="7" s="1"/>
  <c r="H207" i="7" l="1"/>
  <c r="H206" i="7" s="1"/>
  <c r="H43" i="7"/>
  <c r="L38" i="3"/>
  <c r="K37" i="3"/>
  <c r="L27" i="3"/>
  <c r="I191" i="3"/>
  <c r="J211" i="7"/>
  <c r="H170" i="7"/>
  <c r="M193" i="3"/>
  <c r="J44" i="7"/>
  <c r="J45" i="7"/>
  <c r="I43" i="7"/>
  <c r="I169" i="7"/>
  <c r="I168" i="7" s="1"/>
  <c r="H178" i="7"/>
  <c r="K19" i="3"/>
  <c r="K192" i="3"/>
  <c r="J192" i="3"/>
  <c r="J191" i="3" s="1"/>
  <c r="K195" i="3"/>
  <c r="J184" i="7"/>
  <c r="J202" i="7" l="1"/>
  <c r="J43" i="7"/>
  <c r="K36" i="3"/>
  <c r="L36" i="3" s="1"/>
  <c r="L37" i="3"/>
  <c r="L26" i="3"/>
  <c r="K25" i="3"/>
  <c r="L25" i="3" s="1"/>
  <c r="J210" i="7"/>
  <c r="M192" i="3"/>
  <c r="K191" i="3"/>
  <c r="M191" i="3" s="1"/>
  <c r="H177" i="7"/>
  <c r="J177" i="7" s="1"/>
  <c r="H169" i="7" l="1"/>
  <c r="J169" i="7" s="1"/>
  <c r="H168" i="7" l="1"/>
  <c r="J168" i="7" s="1"/>
  <c r="H60" i="7" l="1"/>
  <c r="J64" i="3"/>
  <c r="I186" i="3" l="1"/>
  <c r="I184" i="3"/>
  <c r="I182" i="3"/>
  <c r="I180" i="3"/>
  <c r="I178" i="3"/>
  <c r="I168" i="3"/>
  <c r="I160" i="3"/>
  <c r="I156" i="3"/>
  <c r="I154" i="3"/>
  <c r="I146" i="3"/>
  <c r="I144" i="3"/>
  <c r="I140" i="3"/>
  <c r="I137" i="3"/>
  <c r="I135" i="3"/>
  <c r="I132" i="3"/>
  <c r="I126" i="3"/>
  <c r="I123" i="3"/>
  <c r="I116" i="3"/>
  <c r="I113" i="3"/>
  <c r="I111" i="3"/>
  <c r="I107" i="3"/>
  <c r="I102" i="3"/>
  <c r="I98" i="3"/>
  <c r="I93" i="3"/>
  <c r="I87" i="3"/>
  <c r="I83" i="3"/>
  <c r="L83" i="3" s="1"/>
  <c r="I76" i="3"/>
  <c r="I74" i="3"/>
  <c r="I73" i="3" s="1"/>
  <c r="I67" i="3"/>
  <c r="I61" i="3"/>
  <c r="I60" i="3" s="1"/>
  <c r="I41" i="3"/>
  <c r="I40" i="3" s="1"/>
  <c r="I22" i="3"/>
  <c r="I12" i="3" s="1"/>
  <c r="G13" i="1"/>
  <c r="G10" i="1"/>
  <c r="H137" i="7"/>
  <c r="H57" i="7"/>
  <c r="I134" i="7"/>
  <c r="H134" i="7"/>
  <c r="H112" i="7"/>
  <c r="H83" i="7"/>
  <c r="J156" i="3"/>
  <c r="J137" i="3"/>
  <c r="J87" i="3"/>
  <c r="K137" i="3"/>
  <c r="I60" i="7"/>
  <c r="I21" i="7"/>
  <c r="I20" i="7" s="1"/>
  <c r="H21" i="7"/>
  <c r="H20" i="7" s="1"/>
  <c r="I41" i="7"/>
  <c r="H37" i="7"/>
  <c r="I33" i="7"/>
  <c r="H33" i="7"/>
  <c r="I15" i="7"/>
  <c r="I18" i="7"/>
  <c r="M137" i="3" l="1"/>
  <c r="I177" i="3"/>
  <c r="I176" i="3" s="1"/>
  <c r="I172" i="3" s="1"/>
  <c r="J41" i="7"/>
  <c r="I39" i="7"/>
  <c r="I32" i="7" s="1"/>
  <c r="J134" i="7"/>
  <c r="J57" i="7"/>
  <c r="G16" i="1"/>
  <c r="M156" i="3"/>
  <c r="I31" i="3"/>
  <c r="I11" i="3" s="1"/>
  <c r="L137" i="3"/>
  <c r="I167" i="3"/>
  <c r="I166" i="3" s="1"/>
  <c r="I115" i="3"/>
  <c r="I92" i="3"/>
  <c r="I159" i="3"/>
  <c r="I66" i="3"/>
  <c r="I82" i="3"/>
  <c r="I14" i="7"/>
  <c r="H31" i="7"/>
  <c r="H27" i="7" s="1"/>
  <c r="H26" i="7" s="1"/>
  <c r="H25" i="7" s="1"/>
  <c r="H15" i="7"/>
  <c r="J15" i="7" s="1"/>
  <c r="H18" i="7"/>
  <c r="I164" i="7"/>
  <c r="H164" i="7"/>
  <c r="H158" i="7"/>
  <c r="I156" i="7"/>
  <c r="H156" i="7"/>
  <c r="I149" i="7"/>
  <c r="H149" i="7"/>
  <c r="H143" i="7"/>
  <c r="J143" i="7" s="1"/>
  <c r="I141" i="7"/>
  <c r="H141" i="7"/>
  <c r="J137" i="7"/>
  <c r="I132" i="7"/>
  <c r="H132" i="7"/>
  <c r="I129" i="7"/>
  <c r="H129" i="7"/>
  <c r="I123" i="7"/>
  <c r="H123" i="7"/>
  <c r="I120" i="7"/>
  <c r="H120" i="7"/>
  <c r="I116" i="7"/>
  <c r="H116" i="7"/>
  <c r="I112" i="7"/>
  <c r="J112" i="7" s="1"/>
  <c r="I109" i="7"/>
  <c r="H109" i="7"/>
  <c r="I107" i="7"/>
  <c r="H107" i="7"/>
  <c r="I103" i="7"/>
  <c r="H103" i="7"/>
  <c r="I98" i="7"/>
  <c r="H98" i="7"/>
  <c r="I94" i="7"/>
  <c r="H94" i="7"/>
  <c r="I89" i="7"/>
  <c r="H89" i="7"/>
  <c r="J85" i="7"/>
  <c r="J83" i="7"/>
  <c r="I79" i="7"/>
  <c r="H79" i="7"/>
  <c r="I72" i="7"/>
  <c r="H72" i="7"/>
  <c r="I70" i="7"/>
  <c r="H70" i="7"/>
  <c r="I63" i="7"/>
  <c r="I62" i="7" s="1"/>
  <c r="H63" i="7"/>
  <c r="F27" i="8"/>
  <c r="F26" i="8"/>
  <c r="F25" i="8"/>
  <c r="F24" i="8"/>
  <c r="F14" i="8"/>
  <c r="F13" i="8"/>
  <c r="F12" i="8"/>
  <c r="F11" i="8"/>
  <c r="G19" i="8"/>
  <c r="G6" i="8"/>
  <c r="F13" i="11"/>
  <c r="F14" i="11"/>
  <c r="J129" i="7" l="1"/>
  <c r="J120" i="7"/>
  <c r="J141" i="7"/>
  <c r="J107" i="7"/>
  <c r="J156" i="7"/>
  <c r="J164" i="7"/>
  <c r="J149" i="7"/>
  <c r="J132" i="7"/>
  <c r="J123" i="7"/>
  <c r="J116" i="7"/>
  <c r="J109" i="7"/>
  <c r="J103" i="7"/>
  <c r="J98" i="7"/>
  <c r="J94" i="7"/>
  <c r="J79" i="7"/>
  <c r="J72" i="7"/>
  <c r="J89" i="7"/>
  <c r="H62" i="7"/>
  <c r="J62" i="7" s="1"/>
  <c r="J63" i="7"/>
  <c r="I10" i="3"/>
  <c r="I158" i="3"/>
  <c r="I81" i="3"/>
  <c r="I59" i="3"/>
  <c r="F19" i="8"/>
  <c r="F6" i="8"/>
  <c r="H69" i="7"/>
  <c r="H14" i="7"/>
  <c r="J14" i="7" s="1"/>
  <c r="H140" i="7"/>
  <c r="I88" i="7"/>
  <c r="H88" i="7"/>
  <c r="H111" i="7"/>
  <c r="I163" i="7"/>
  <c r="H78" i="7"/>
  <c r="I155" i="7"/>
  <c r="I154" i="7" s="1"/>
  <c r="I111" i="7"/>
  <c r="I140" i="7"/>
  <c r="H155" i="7"/>
  <c r="I78" i="7"/>
  <c r="I69" i="7"/>
  <c r="H163" i="7"/>
  <c r="H162" i="7" s="1"/>
  <c r="K160" i="3"/>
  <c r="K76" i="3"/>
  <c r="K64" i="3"/>
  <c r="J140" i="7" l="1"/>
  <c r="I58" i="3"/>
  <c r="I57" i="3" s="1"/>
  <c r="J111" i="7"/>
  <c r="J78" i="7"/>
  <c r="J69" i="7"/>
  <c r="J163" i="7"/>
  <c r="H154" i="7"/>
  <c r="J154" i="7" s="1"/>
  <c r="J155" i="7"/>
  <c r="J88" i="7"/>
  <c r="L76" i="3"/>
  <c r="M64" i="3"/>
  <c r="L64" i="3"/>
  <c r="L160" i="3"/>
  <c r="I162" i="7"/>
  <c r="J162" i="7" s="1"/>
  <c r="I55" i="7"/>
  <c r="H56" i="7"/>
  <c r="H13" i="7"/>
  <c r="H77" i="7"/>
  <c r="I77" i="7"/>
  <c r="K123" i="3"/>
  <c r="J123" i="3"/>
  <c r="K113" i="3"/>
  <c r="K93" i="3"/>
  <c r="J93" i="3"/>
  <c r="K182" i="3"/>
  <c r="J182" i="3"/>
  <c r="K180" i="3"/>
  <c r="J180" i="3"/>
  <c r="K178" i="3"/>
  <c r="J178" i="3"/>
  <c r="K168" i="3"/>
  <c r="J168" i="3"/>
  <c r="K162" i="3"/>
  <c r="L162" i="3" s="1"/>
  <c r="J162" i="3"/>
  <c r="J160" i="3"/>
  <c r="M160" i="3" s="1"/>
  <c r="K154" i="3"/>
  <c r="J154" i="3"/>
  <c r="J152" i="3"/>
  <c r="K146" i="3"/>
  <c r="J146" i="3"/>
  <c r="K144" i="3"/>
  <c r="J144" i="3"/>
  <c r="K140" i="3"/>
  <c r="J140" i="3"/>
  <c r="K135" i="3"/>
  <c r="J135" i="3"/>
  <c r="K132" i="3"/>
  <c r="J132" i="3"/>
  <c r="K126" i="3"/>
  <c r="J126" i="3"/>
  <c r="K119" i="3"/>
  <c r="J119" i="3"/>
  <c r="K116" i="3"/>
  <c r="K111" i="3"/>
  <c r="J111" i="3"/>
  <c r="K107" i="3"/>
  <c r="J107" i="3"/>
  <c r="K102" i="3"/>
  <c r="J102" i="3"/>
  <c r="K98" i="3"/>
  <c r="J98" i="3"/>
  <c r="K87" i="3"/>
  <c r="J83" i="3"/>
  <c r="M83" i="3" s="1"/>
  <c r="J76" i="3"/>
  <c r="M76" i="3" s="1"/>
  <c r="K74" i="3"/>
  <c r="J74" i="3"/>
  <c r="K67" i="3"/>
  <c r="J67" i="3"/>
  <c r="J66" i="3" s="1"/>
  <c r="K61" i="3"/>
  <c r="J61" i="3"/>
  <c r="J60" i="3" s="1"/>
  <c r="M113" i="3" l="1"/>
  <c r="L113" i="3"/>
  <c r="K73" i="3"/>
  <c r="L73" i="3" s="1"/>
  <c r="L74" i="3"/>
  <c r="M186" i="3"/>
  <c r="K184" i="3"/>
  <c r="K177" i="3" s="1"/>
  <c r="J77" i="7"/>
  <c r="M146" i="3"/>
  <c r="M89" i="3"/>
  <c r="L89" i="3"/>
  <c r="M102" i="3"/>
  <c r="L102" i="3"/>
  <c r="M111" i="3"/>
  <c r="L111" i="3"/>
  <c r="M87" i="3"/>
  <c r="L87" i="3"/>
  <c r="M162" i="3"/>
  <c r="M98" i="3"/>
  <c r="L98" i="3"/>
  <c r="M107" i="3"/>
  <c r="L107" i="3"/>
  <c r="M116" i="3"/>
  <c r="L116" i="3"/>
  <c r="M119" i="3"/>
  <c r="L119" i="3"/>
  <c r="M126" i="3"/>
  <c r="L126" i="3"/>
  <c r="M132" i="3"/>
  <c r="L132" i="3"/>
  <c r="M135" i="3"/>
  <c r="L135" i="3"/>
  <c r="M144" i="3"/>
  <c r="L144" i="3"/>
  <c r="M168" i="3"/>
  <c r="L168" i="3"/>
  <c r="M123" i="3"/>
  <c r="L123" i="3"/>
  <c r="L61" i="3"/>
  <c r="M61" i="3"/>
  <c r="H55" i="7"/>
  <c r="J55" i="7" s="1"/>
  <c r="J56" i="7"/>
  <c r="H12" i="7"/>
  <c r="M140" i="3"/>
  <c r="L140" i="3"/>
  <c r="M93" i="3"/>
  <c r="L93" i="3"/>
  <c r="M67" i="3"/>
  <c r="L67" i="3"/>
  <c r="J82" i="3"/>
  <c r="J159" i="3"/>
  <c r="I54" i="7"/>
  <c r="I53" i="7" s="1"/>
  <c r="I52" i="7" s="1"/>
  <c r="J73" i="3"/>
  <c r="K167" i="3"/>
  <c r="L167" i="3" s="1"/>
  <c r="K159" i="3"/>
  <c r="L159" i="3" s="1"/>
  <c r="K60" i="3"/>
  <c r="K66" i="3"/>
  <c r="K92" i="3"/>
  <c r="J167" i="3"/>
  <c r="J92" i="3"/>
  <c r="J176" i="3"/>
  <c r="J172" i="3" s="1"/>
  <c r="K115" i="3"/>
  <c r="J115" i="3"/>
  <c r="K82" i="3"/>
  <c r="M73" i="3" l="1"/>
  <c r="H54" i="7"/>
  <c r="J54" i="7" s="1"/>
  <c r="J59" i="3"/>
  <c r="M82" i="3"/>
  <c r="L82" i="3"/>
  <c r="M177" i="3"/>
  <c r="M60" i="3"/>
  <c r="L60" i="3"/>
  <c r="H11" i="7"/>
  <c r="J166" i="3"/>
  <c r="M167" i="3"/>
  <c r="J158" i="3"/>
  <c r="M159" i="3"/>
  <c r="M143" i="3"/>
  <c r="L143" i="3"/>
  <c r="M115" i="3"/>
  <c r="L115" i="3"/>
  <c r="M92" i="3"/>
  <c r="L92" i="3"/>
  <c r="M66" i="3"/>
  <c r="L66" i="3"/>
  <c r="K59" i="3"/>
  <c r="K158" i="3"/>
  <c r="L158" i="3" s="1"/>
  <c r="K176" i="3"/>
  <c r="M176" i="3" s="1"/>
  <c r="K166" i="3"/>
  <c r="L166" i="3" s="1"/>
  <c r="K81" i="3"/>
  <c r="J81" i="3"/>
  <c r="H53" i="7" l="1"/>
  <c r="H52" i="7" s="1"/>
  <c r="H51" i="7" s="1"/>
  <c r="J58" i="3"/>
  <c r="J57" i="3" s="1"/>
  <c r="M158" i="3"/>
  <c r="H10" i="7"/>
  <c r="M166" i="3"/>
  <c r="M81" i="3"/>
  <c r="L81" i="3"/>
  <c r="M59" i="3"/>
  <c r="L59" i="3"/>
  <c r="K172" i="3"/>
  <c r="M172" i="3" s="1"/>
  <c r="K58" i="3"/>
  <c r="J53" i="7" l="1"/>
  <c r="J52" i="7"/>
  <c r="H9" i="7"/>
  <c r="M58" i="3"/>
  <c r="L58" i="3"/>
  <c r="K57" i="3"/>
  <c r="K41" i="3"/>
  <c r="L41" i="3" s="1"/>
  <c r="J41" i="3"/>
  <c r="M41" i="3" l="1"/>
  <c r="H8" i="7"/>
  <c r="M57" i="3"/>
  <c r="L57" i="3"/>
  <c r="J22" i="3"/>
  <c r="J12" i="3" s="1"/>
  <c r="K22" i="3"/>
  <c r="L22" i="3" s="1"/>
  <c r="J40" i="3"/>
  <c r="K40" i="3"/>
  <c r="L40" i="3" s="1"/>
  <c r="L32" i="3"/>
  <c r="J32" i="3"/>
  <c r="J31" i="3" l="1"/>
  <c r="M32" i="3"/>
  <c r="M22" i="3"/>
  <c r="M40" i="3"/>
  <c r="K12" i="3"/>
  <c r="L12" i="3" s="1"/>
  <c r="K31" i="3"/>
  <c r="L31" i="3" s="1"/>
  <c r="J11" i="3" l="1"/>
  <c r="J10" i="3" s="1"/>
  <c r="M31" i="3"/>
  <c r="M12" i="3"/>
  <c r="K11" i="3"/>
  <c r="J14" i="1"/>
  <c r="J11" i="1"/>
  <c r="I10" i="1"/>
  <c r="I13" i="1"/>
  <c r="H13" i="1"/>
  <c r="H10" i="1"/>
  <c r="K13" i="1" l="1"/>
  <c r="K10" i="1"/>
  <c r="M11" i="3"/>
  <c r="L11" i="3"/>
  <c r="K10" i="3"/>
  <c r="M10" i="3" s="1"/>
  <c r="I16" i="1"/>
  <c r="J13" i="1"/>
  <c r="J10" i="1"/>
  <c r="H16" i="1"/>
  <c r="I13" i="7"/>
  <c r="J13" i="7" s="1"/>
  <c r="J16" i="1" l="1"/>
  <c r="I25" i="1"/>
  <c r="J25" i="1" s="1"/>
  <c r="K16" i="1"/>
  <c r="L10" i="3"/>
  <c r="I12" i="7"/>
  <c r="J12" i="7" s="1"/>
  <c r="I11" i="7" l="1"/>
  <c r="J11" i="7" s="1"/>
  <c r="I10" i="7" l="1"/>
  <c r="J10" i="7" s="1"/>
  <c r="I31" i="7" l="1"/>
  <c r="J32" i="7"/>
  <c r="J31" i="7" l="1"/>
  <c r="I27" i="7"/>
  <c r="I26" i="7" s="1"/>
  <c r="J26" i="7" s="1"/>
  <c r="I9" i="7"/>
  <c r="J27" i="7" l="1"/>
  <c r="J9" i="7"/>
  <c r="I25" i="7"/>
  <c r="J25" i="7" s="1"/>
  <c r="I227" i="7"/>
  <c r="I231" i="7"/>
  <c r="I228" i="7"/>
  <c r="I230" i="7"/>
  <c r="I229" i="7"/>
  <c r="J213" i="7" l="1"/>
  <c r="J214" i="7"/>
  <c r="J209" i="7"/>
  <c r="I207" i="7" l="1"/>
  <c r="J208" i="7"/>
  <c r="J207" i="7" l="1"/>
  <c r="I206" i="7"/>
  <c r="I51" i="7" s="1"/>
  <c r="J206" i="7" l="1"/>
  <c r="J51" i="7" l="1"/>
  <c r="I8" i="7"/>
  <c r="J8" i="7" s="1"/>
</calcChain>
</file>

<file path=xl/sharedStrings.xml><?xml version="1.0" encoding="utf-8"?>
<sst xmlns="http://schemas.openxmlformats.org/spreadsheetml/2006/main" count="642" uniqueCount="296">
  <si>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</si>
  <si>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</si>
  <si>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</si>
  <si>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</si>
  <si>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</si>
  <si>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</si>
  <si>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</si>
  <si>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</si>
  <si>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</si>
  <si>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</si>
  <si>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</si>
  <si>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</si>
  <si>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</si>
  <si>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</si>
  <si>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</si>
  <si>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</si>
  <si>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</si>
  <si>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</si>
  <si>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</si>
  <si>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</si>
  <si>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</si>
  <si>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</si>
  <si>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</si>
  <si>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</si>
  <si>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</si>
  <si>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</si>
  <si>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</si>
  <si>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</si>
  <si>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</si>
  <si>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</si>
  <si>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….</t>
  </si>
  <si>
    <t>Plaće (Bruto)</t>
  </si>
  <si>
    <t>Plaće za redovan rad</t>
  </si>
  <si>
    <t>Naknade troškova zaposlenima</t>
  </si>
  <si>
    <t>Službena putovanja</t>
  </si>
  <si>
    <t>Materijalna imovina - prirodna bogatstva</t>
  </si>
  <si>
    <t>Zemljište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</si>
  <si>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</si>
  <si>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</si>
  <si>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</si>
  <si>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</si>
  <si>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</si>
  <si>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</si>
  <si>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</si>
  <si>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</si>
  <si>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</si>
  <si>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</si>
  <si>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</si>
  <si>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</si>
  <si>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</si>
  <si>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</si>
  <si>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</si>
  <si>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</si>
  <si>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</si>
  <si>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</si>
  <si>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</si>
  <si>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</si>
  <si>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</si>
  <si>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</si>
  <si>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</si>
  <si>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</si>
  <si>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</si>
  <si>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</si>
  <si>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</si>
  <si>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</si>
  <si>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</si>
  <si>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Pomoći proračunskim korisnicima iz proračuna koji im nije nadležan </t>
  </si>
  <si>
    <t>Tekuće pomoći proračunskim korisnicima iz proračuna koji im nije nadležan</t>
  </si>
  <si>
    <t>Prihodi od upravnih i administrativnih pristojbi, pristojbi po posebnim propisima i nakanda</t>
  </si>
  <si>
    <t>Prihodi po posebnim propisima</t>
  </si>
  <si>
    <t xml:space="preserve">Ostali nespomenuti prihodi 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</si>
  <si>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</si>
  <si>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</si>
  <si>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</si>
  <si>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</si>
  <si>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opskrbnine i participacije</t>
  </si>
  <si>
    <t>Tekuće pomoći iz državnog proračuna proračunskim korisnicima  proračuna JLP(R)S</t>
  </si>
  <si>
    <t>Plaće za posebne uvjete rada</t>
  </si>
  <si>
    <t>Plaće po sudskim presudama</t>
  </si>
  <si>
    <t>Ostali rashodi za zaposlene</t>
  </si>
  <si>
    <t>Nagrade</t>
  </si>
  <si>
    <t>Darovi</t>
  </si>
  <si>
    <t>Naknade za bolest,  invalidnost i smrttni slučaj</t>
  </si>
  <si>
    <t>Regres za godišnji odmor</t>
  </si>
  <si>
    <t>Doprinosi na plaće</t>
  </si>
  <si>
    <t/>
  </si>
  <si>
    <t xml:space="preserve">Doprinos za mirovinsko osiguranje </t>
  </si>
  <si>
    <t xml:space="preserve">Doprinos za zdravstveno osiguranje </t>
  </si>
  <si>
    <t xml:space="preserve">Doprinos za obvezno zdravstveno osiguranje </t>
  </si>
  <si>
    <t>Doprinos za obvezno zdravstveno osiguranje zaštite zdravlja na radu</t>
  </si>
  <si>
    <t>Dnevnice</t>
  </si>
  <si>
    <t>Naknade za smještaj na službenom putu u zemlji</t>
  </si>
  <si>
    <t>Naknade za prijevoz na službenom putu u zemlji</t>
  </si>
  <si>
    <t>Naknade za prijevoz, za rad na terenu i odvojeni život</t>
  </si>
  <si>
    <t>Stručno usavršavanje zaposlenika</t>
  </si>
  <si>
    <t>Seminari, savjetovanja i simpoziji</t>
  </si>
  <si>
    <t>Rashodi za materijal i energiju</t>
  </si>
  <si>
    <t>Uredski materijal i ostali materijalni rashodi</t>
  </si>
  <si>
    <t>Uredski materijal</t>
  </si>
  <si>
    <t>Literatura (publikcaije, časpoisi, glasila)</t>
  </si>
  <si>
    <t>Materijal i sredstva za čišćenje i održavanje</t>
  </si>
  <si>
    <t>Materijal za higijenske potrebe i njegu</t>
  </si>
  <si>
    <t>Materijal i sirovine</t>
  </si>
  <si>
    <t>Namirnice</t>
  </si>
  <si>
    <t>Ostali materijal i sirovine</t>
  </si>
  <si>
    <t>Energija</t>
  </si>
  <si>
    <t>Električna energija</t>
  </si>
  <si>
    <t>Plin</t>
  </si>
  <si>
    <t>Motorni benzin i dizel goriva</t>
  </si>
  <si>
    <t>Materijal i dijelovi za tekuće i investicijsko održavanje</t>
  </si>
  <si>
    <t>Materijal i dijelovi za tekuće i investicijsko održavanje građevinskih objekata</t>
  </si>
  <si>
    <t>Materijal i dijelovi za tekuće i investicijsko održavanje postrojenje i opreme</t>
  </si>
  <si>
    <t>Sitni inventar i auto gume</t>
  </si>
  <si>
    <t>Sitni inventar</t>
  </si>
  <si>
    <t>Službena, radna i zaštitna odjeća i obuća</t>
  </si>
  <si>
    <t>Usluge telefona, pošte i prijevoza</t>
  </si>
  <si>
    <t>Usluge telefona, telefaksa</t>
  </si>
  <si>
    <t>Usluge interneta</t>
  </si>
  <si>
    <t>Poštarina</t>
  </si>
  <si>
    <t>Usluge tekućeg i investicijskog održavanje</t>
  </si>
  <si>
    <t>Usluge tekućeg i investicijskog održavanje građevinskih objekata</t>
  </si>
  <si>
    <t>Usluge tekućeg i investicijskog održavanje postrojenja i opreme</t>
  </si>
  <si>
    <t>Usluge tekućeg i investicijskog održavanjeprijevoznih sredstava</t>
  </si>
  <si>
    <t>Materijal i dijelovi za tekuće i investicijsko održavanje prijevoznih sredstava</t>
  </si>
  <si>
    <t>Usluge promidžbe i informiranja</t>
  </si>
  <si>
    <t>Elektronski mediji</t>
  </si>
  <si>
    <t>Tisak</t>
  </si>
  <si>
    <t>Komunalne usluge</t>
  </si>
  <si>
    <t>Opskrba vodom</t>
  </si>
  <si>
    <t>Iznošenje i odvoz smeća</t>
  </si>
  <si>
    <t>Deratizacija i dezinsekcija</t>
  </si>
  <si>
    <t>Dimnjačarske i ekološke usluge</t>
  </si>
  <si>
    <t>Ostale komunalne usluge</t>
  </si>
  <si>
    <t>Obvezni i preventivni zadravstveni pregledi radnika</t>
  </si>
  <si>
    <t>Laboratorijske usluge</t>
  </si>
  <si>
    <t>Zdravstvene i veterinarske usluge</t>
  </si>
  <si>
    <t>Intelektualne i osobne usluge</t>
  </si>
  <si>
    <t>Ostale intelektualne  usluge</t>
  </si>
  <si>
    <t>Računalne usluge</t>
  </si>
  <si>
    <t>Ostale računalne usluge</t>
  </si>
  <si>
    <t>Ostale usluge</t>
  </si>
  <si>
    <t>Usluge pri registraciji prijevoznih sredstava</t>
  </si>
  <si>
    <t>Ostaki nespomenuti rashodi poslovanja</t>
  </si>
  <si>
    <t>Naknade za rad predstavničkih i izvršnih tijela</t>
  </si>
  <si>
    <t>Naknade za rad članovima predstavničkih i izvršnih tijela</t>
  </si>
  <si>
    <t>Premije osiguranja</t>
  </si>
  <si>
    <t>Premije osiguranja prijevoznih sredstava</t>
  </si>
  <si>
    <t>Premije osiguranja ostale imovine</t>
  </si>
  <si>
    <t>Premije osiguranja zaposlenih</t>
  </si>
  <si>
    <t>Reprezentacija</t>
  </si>
  <si>
    <t>Pristojbe i naknade</t>
  </si>
  <si>
    <t>Financijski rashodi</t>
  </si>
  <si>
    <t>Ostali financijski rashodi</t>
  </si>
  <si>
    <t>Bankarske usluge i usluge platnog prometa</t>
  </si>
  <si>
    <t>Usluge platnog prometa</t>
  </si>
  <si>
    <t>Zatezne kamate</t>
  </si>
  <si>
    <t>Zatezne kamate za poreze</t>
  </si>
  <si>
    <t>Zatezne kamate za doprinose</t>
  </si>
  <si>
    <t>Ostale zatezne kamate</t>
  </si>
  <si>
    <t>Rashodi za nabavu proizvedene dugotrajne imovine</t>
  </si>
  <si>
    <t>Postrojenja i oprema</t>
  </si>
  <si>
    <t>Uredska oprema i namještaj</t>
  </si>
  <si>
    <t>Uredski namještaj</t>
  </si>
  <si>
    <t>Komunikacijska oprema</t>
  </si>
  <si>
    <t>Ostala komunikacijska oprema</t>
  </si>
  <si>
    <t>Medicinska i laboratorijska oprema</t>
  </si>
  <si>
    <t>Medicinska oprema</t>
  </si>
  <si>
    <t>Instrumenit, uređaji i strojevi</t>
  </si>
  <si>
    <t>Uređaji, strojevi i oprema za ostale namjene</t>
  </si>
  <si>
    <t>Oprema</t>
  </si>
  <si>
    <t>Rashodi za dodatna ulaganja na nefinancijskoj imovini</t>
  </si>
  <si>
    <t>Dodatna ulaganja na građevinskim objektima</t>
  </si>
  <si>
    <t>Doprinos za obvezno osiguranje u slučaju nezaposlen.</t>
  </si>
  <si>
    <t>Naknade građanima i kućanstvima na temelju osiguranja i druge naknade</t>
  </si>
  <si>
    <t>Ostale naknade građanima i kućanstvima iz proračuna</t>
  </si>
  <si>
    <t>Naknade građanima i kućanstvima u novcu</t>
  </si>
  <si>
    <t>Pomoć obiteljima i kućanstvima</t>
  </si>
  <si>
    <t>Naknade građanima i kućanstvima u naravi</t>
  </si>
  <si>
    <t>Ostale naknade iz proračuna u naravi</t>
  </si>
  <si>
    <t>Naknade za prijevoz na posao i s posla</t>
  </si>
  <si>
    <t>Otpremnina</t>
  </si>
  <si>
    <t>Troškovi sudskih postupaka</t>
  </si>
  <si>
    <t>Rashodi za usluge</t>
  </si>
  <si>
    <t>10 Socijalna zaštita</t>
  </si>
  <si>
    <t xml:space="preserve">102 Starost </t>
  </si>
  <si>
    <t>4 Prihodi za posebne namjene</t>
  </si>
  <si>
    <t>5 Pomoći</t>
  </si>
  <si>
    <t>NAZIV</t>
  </si>
  <si>
    <t>BROJČANA OZNAKA</t>
  </si>
  <si>
    <t>UKUPNO ZA SVE PROGRAME</t>
  </si>
  <si>
    <t>P 1001</t>
  </si>
  <si>
    <t>A 1001 01</t>
  </si>
  <si>
    <t>Aktivnost: Redovni rashodi i pomoći</t>
  </si>
  <si>
    <t>Opći prihodi i primici</t>
  </si>
  <si>
    <t>P 1002</t>
  </si>
  <si>
    <t>A 1002 01</t>
  </si>
  <si>
    <t>K 1001 01</t>
  </si>
  <si>
    <t>Aktivnost: Nefinancijska imovina i hitne intervencije</t>
  </si>
  <si>
    <t>Prihodi za posebne namjene</t>
  </si>
  <si>
    <t>Lijekovi za korisnike</t>
  </si>
  <si>
    <t>Topla voda</t>
  </si>
  <si>
    <t>Ostale usluge promidžbe i informiranja</t>
  </si>
  <si>
    <t>Usluge ažuriranja računalnih baza</t>
  </si>
  <si>
    <t>Ostale nespomenute usluge</t>
  </si>
  <si>
    <t>Sudske pristojbe</t>
  </si>
  <si>
    <t>Džeparac korisnicima</t>
  </si>
  <si>
    <t>Zatezne kamate iz poslovnih odnosa</t>
  </si>
  <si>
    <t>Ostali nespomenuti rashodi poslovanja</t>
  </si>
  <si>
    <t>Oprema za održavanje i zaštitu</t>
  </si>
  <si>
    <t>Oprema za grijanje,ventilaciju i hlađenje</t>
  </si>
  <si>
    <t>Nematerijalna proizvedena imovina</t>
  </si>
  <si>
    <t>Ulaganje u računalne programe</t>
  </si>
  <si>
    <t>DOM ZA STARIJE I NEMOĆNE OSOBE VINKOVCI</t>
  </si>
  <si>
    <t>Dnevnice za službeni put u zemlji</t>
  </si>
  <si>
    <t>Naknada za prijevoz na službenom putu u zemlji</t>
  </si>
  <si>
    <t>Usluge tekućeg i investicijskog održavanja prijevoznih sredstava</t>
  </si>
  <si>
    <t>Usluge tekućeg i investicijskog održavanja građ.objekata</t>
  </si>
  <si>
    <t>Donacije</t>
  </si>
  <si>
    <t>Pomoći proračunu iz drugih proračuna</t>
  </si>
  <si>
    <t>Tekuće pomoći proračunu iz drugih proračuna</t>
  </si>
  <si>
    <t>Tekuće pomoći iz gradskih proračuna</t>
  </si>
  <si>
    <t>Pomoći od izvanproračunskih korisnika</t>
  </si>
  <si>
    <t>Tekuće pomoći od izvanproračunskih korisnika</t>
  </si>
  <si>
    <t xml:space="preserve">Tekuće pomoći od HZMO-a, HZZ-a i HZZO-a </t>
  </si>
  <si>
    <t>5=4/2*100</t>
  </si>
  <si>
    <t>6=4/3*100</t>
  </si>
  <si>
    <t>Kamate na depozite po viđenju</t>
  </si>
  <si>
    <t>Kamate na oročena sredstva i depozite po viđenju</t>
  </si>
  <si>
    <t>Prihodi od financijske imovine</t>
  </si>
  <si>
    <t>Prihodi od imovine</t>
  </si>
  <si>
    <t>Dodatna ulaganja na postrojenjima i opremi</t>
  </si>
  <si>
    <t>6 Donacije</t>
  </si>
  <si>
    <t>Primljeni zajmovi od drugih razina vlasti</t>
  </si>
  <si>
    <t>Primljeni zajmovi od županijskih proračuna</t>
  </si>
  <si>
    <t>Primljeni zajmovi od županijskih proračuna-kratkoročni</t>
  </si>
  <si>
    <t>Donacije od pravnih i fizičkih osoba izvan općeg proračun</t>
  </si>
  <si>
    <t>Tekuće donacije</t>
  </si>
  <si>
    <t>Tekuće donacije od trgovačkih društava</t>
  </si>
  <si>
    <t xml:space="preserve">OSTVARENJE/IZVRŠENJE 
1.-6.2025. </t>
  </si>
  <si>
    <t>Tečajevi i stručni ispiti</t>
  </si>
  <si>
    <t>Uređaji</t>
  </si>
  <si>
    <t>Strojevi</t>
  </si>
  <si>
    <t>113 Opći prihodi i primici-PK</t>
  </si>
  <si>
    <t>432 Ostali prihodi za posebne namjene</t>
  </si>
  <si>
    <t>612 Tekuće donacije</t>
  </si>
  <si>
    <t>113 Opći prihodi i primici</t>
  </si>
  <si>
    <t>Izvor financiranja 432</t>
  </si>
  <si>
    <t>Izvor financiranja 612</t>
  </si>
  <si>
    <t>Izvor financiranja 113</t>
  </si>
  <si>
    <t>IZVOR</t>
  </si>
  <si>
    <t xml:space="preserve">Otplata glavnice primljenih zajmova od drugih razina vlasti </t>
  </si>
  <si>
    <t>Otplata glavnice primljenih zajmova od županijskih proračuna</t>
  </si>
  <si>
    <t>Otplata glavnice primljenih zajmova od županijskih proračuna-kratkoročni</t>
  </si>
  <si>
    <t>Prihodi od refundacija šteta</t>
  </si>
  <si>
    <t>IZVJEŠTAJ O POLUGODIŠNJEM  IZVRŠENJU FINANCIJSKOG PLANA DOMA ZA STARIJE I NEMOĆNE OSOBE VINKOVCI ZA 2026</t>
  </si>
  <si>
    <t>IZVORNI PLAN ILI REBALANS 2026.*</t>
  </si>
  <si>
    <t>Pomoći od međunarodnih organizacija te institucija i tijela EU</t>
  </si>
  <si>
    <t>Tekuće pomoći od institucija i tijela EU</t>
  </si>
  <si>
    <t>Novčana naknada zbog nezapošljavanja osoba s invaliditetom</t>
  </si>
  <si>
    <t xml:space="preserve">52 Ostale pomoći </t>
  </si>
  <si>
    <t>561-Europski socijalni fond</t>
  </si>
  <si>
    <t>52 Ostale pomoći i darovnice</t>
  </si>
  <si>
    <t>Novčana naknada poslodavca zbog nezapošljavanja osoba s invaliditetom</t>
  </si>
  <si>
    <t>Izvor financiranja 52</t>
  </si>
  <si>
    <t>Sitan inventar i auto gume</t>
  </si>
  <si>
    <t>A K 1001 01</t>
  </si>
  <si>
    <t>6711100</t>
  </si>
  <si>
    <t>6712100</t>
  </si>
  <si>
    <t>6323100</t>
  </si>
  <si>
    <t>111 Prihodi za posebne namjene-dec</t>
  </si>
  <si>
    <t>1 Prihodi za posebne namjene</t>
  </si>
  <si>
    <t>Izvor financiranja 111</t>
  </si>
  <si>
    <t>Usluge tekućeg i investicijskog održavanja</t>
  </si>
  <si>
    <t>Usluge tekućeg i investicijskog održavanja građevinskih objekata</t>
  </si>
  <si>
    <t>P 1003</t>
  </si>
  <si>
    <t>Program:Širenje mreže socijalnih usluga u zajednici</t>
  </si>
  <si>
    <t>Aktivnost 1002 02</t>
  </si>
  <si>
    <t>Aktivnost: Osiguravanje pružanja socijalnih usluga u zajednici</t>
  </si>
  <si>
    <t>Izvor financiranja 561</t>
  </si>
  <si>
    <t>Europski socijalni fond plus</t>
  </si>
  <si>
    <t>Aktivnost K 1002 02</t>
  </si>
  <si>
    <t>Aktivnost:Ulaganje u opremu i infrastrukturu</t>
  </si>
  <si>
    <t>Program: Socijalna skrb-minimalni standardi (decentralizirana sredstva)</t>
  </si>
  <si>
    <t>Aktivnost: Ulaganje u opremu i infrastrukturu</t>
  </si>
  <si>
    <t>Program:  Financiranje domova za socijalnu skrb izvan županijskog proračuna</t>
  </si>
  <si>
    <t>Aktivnost: Redovni rashodi poslovanja</t>
  </si>
  <si>
    <t>Ostale pomoći</t>
  </si>
  <si>
    <t>Socijalna skrb</t>
  </si>
  <si>
    <t>Prihodi od zateznih kamata</t>
  </si>
  <si>
    <t>Prihodi od zateznih kamata iz obveznopravnih odnosa</t>
  </si>
  <si>
    <t>612-Kapitalne donacije-preneseni višak 2025</t>
  </si>
  <si>
    <t>612 Tekuće donacije-preneseni višak 2025</t>
  </si>
  <si>
    <t>OSTVARENJE/IZVRŠENJE 
01.01.-30.06.2026.</t>
  </si>
  <si>
    <t>Rezultat poslovanja</t>
  </si>
  <si>
    <t>Višak/manjak prihoda poslovanja</t>
  </si>
  <si>
    <t>Višak prihoda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</si>
</sst>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172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20" fillId="4" borderId="3" xfId="0" applyNumberFormat="1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left" vertical="center" wrapText="1"/>
    </xf>
    <xf numFmtId="3" fontId="0" fillId="0" borderId="3" xfId="0" applyNumberFormat="1" applyBorder="1"/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1" fillId="0" borderId="3" xfId="0" applyNumberFormat="1" applyFont="1" applyBorder="1"/>
    <xf numFmtId="4" fontId="3" fillId="2" borderId="3" xfId="0" applyNumberFormat="1" applyFont="1" applyFill="1" applyBorder="1" applyAlignment="1">
      <alignment horizontal="right" wrapText="1"/>
    </xf>
    <xf numFmtId="49" fontId="20" fillId="5" borderId="3" xfId="0" applyNumberFormat="1" applyFont="1" applyFill="1" applyBorder="1" applyAlignment="1">
      <alignment vertical="center" wrapText="1"/>
    </xf>
    <xf numFmtId="49" fontId="20" fillId="5" borderId="3" xfId="0" applyNumberFormat="1" applyFont="1" applyFill="1" applyBorder="1" applyAlignment="1">
      <alignment horizontal="left" vertical="center"/>
    </xf>
    <xf numFmtId="49" fontId="21" fillId="4" borderId="3" xfId="0" applyNumberFormat="1" applyFont="1" applyFill="1" applyBorder="1" applyAlignment="1">
      <alignment horizontal="left" vertical="center"/>
    </xf>
    <xf numFmtId="4" fontId="9" fillId="2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 vertical="center" wrapText="1"/>
    </xf>
    <xf numFmtId="0" fontId="22" fillId="0" borderId="0" xfId="0" applyFont="1"/>
    <xf numFmtId="49" fontId="20" fillId="5" borderId="3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6" fillId="3" borderId="4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6" fillId="3" borderId="3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4" fontId="26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0" fontId="25" fillId="2" borderId="4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vertical="center" wrapText="1"/>
    </xf>
    <xf numFmtId="4" fontId="26" fillId="0" borderId="3" xfId="0" applyNumberFormat="1" applyFont="1" applyBorder="1" applyAlignment="1">
      <alignment horizontal="right"/>
    </xf>
    <xf numFmtId="0" fontId="26" fillId="2" borderId="3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7" fillId="2" borderId="3" xfId="0" quotePrefix="1" applyFont="1" applyFill="1" applyBorder="1" applyAlignment="1">
      <alignment horizontal="left" vertical="center"/>
    </xf>
    <xf numFmtId="4" fontId="27" fillId="0" borderId="3" xfId="0" applyNumberFormat="1" applyFont="1" applyBorder="1" applyAlignment="1">
      <alignment horizontal="right"/>
    </xf>
    <xf numFmtId="0" fontId="27" fillId="2" borderId="3" xfId="0" applyFont="1" applyFill="1" applyBorder="1" applyAlignment="1">
      <alignment horizontal="left" vertical="center"/>
    </xf>
    <xf numFmtId="4" fontId="1" fillId="0" borderId="3" xfId="0" applyNumberFormat="1" applyFont="1" applyBorder="1" applyAlignment="1">
      <alignment horizontal="right"/>
    </xf>
    <xf numFmtId="49" fontId="28" fillId="4" borderId="3" xfId="0" applyNumberFormat="1" applyFont="1" applyFill="1" applyBorder="1" applyAlignment="1">
      <alignment horizontal="left" vertical="center" wrapText="1"/>
    </xf>
    <xf numFmtId="0" fontId="28" fillId="4" borderId="3" xfId="0" applyFont="1" applyFill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 wrapText="1"/>
    </xf>
    <xf numFmtId="49" fontId="28" fillId="5" borderId="3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 indent="1"/>
    </xf>
    <xf numFmtId="4" fontId="22" fillId="0" borderId="3" xfId="0" applyNumberFormat="1" applyFont="1" applyBorder="1" applyAlignment="1">
      <alignment horizontal="right"/>
    </xf>
    <xf numFmtId="4" fontId="3" fillId="3" borderId="3" xfId="0" applyNumberFormat="1" applyFont="1" applyFill="1" applyBorder="1" applyAlignment="1">
      <alignment horizontal="center" wrapText="1"/>
    </xf>
    <xf numFmtId="4" fontId="6" fillId="3" borderId="3" xfId="0" applyNumberFormat="1" applyFont="1" applyFill="1" applyBorder="1" applyAlignment="1">
      <alignment horizontal="center" wrapText="1"/>
    </xf>
    <xf numFmtId="4" fontId="6" fillId="2" borderId="4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right"/>
    </xf>
    <xf numFmtId="4" fontId="0" fillId="0" borderId="1" xfId="0" applyNumberFormat="1" applyBorder="1"/>
    <xf numFmtId="4" fontId="3" fillId="2" borderId="4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wrapText="1"/>
    </xf>
    <xf numFmtId="4" fontId="3" fillId="2" borderId="1" xfId="0" applyNumberFormat="1" applyFont="1" applyFill="1" applyBorder="1" applyAlignment="1">
      <alignment horizontal="right" wrapText="1"/>
    </xf>
    <xf numFmtId="4" fontId="26" fillId="0" borderId="3" xfId="0" applyNumberFormat="1" applyFont="1" applyBorder="1"/>
    <xf numFmtId="4" fontId="27" fillId="0" borderId="3" xfId="0" applyNumberFormat="1" applyFont="1" applyBorder="1"/>
    <xf numFmtId="4" fontId="27" fillId="0" borderId="1" xfId="0" applyNumberFormat="1" applyFont="1" applyBorder="1"/>
    <xf numFmtId="4" fontId="26" fillId="0" borderId="6" xfId="0" applyNumberFormat="1" applyFont="1" applyBorder="1"/>
    <xf numFmtId="4" fontId="27" fillId="0" borderId="6" xfId="0" applyNumberFormat="1" applyFont="1" applyBorder="1"/>
    <xf numFmtId="4" fontId="26" fillId="2" borderId="4" xfId="0" applyNumberFormat="1" applyFont="1" applyFill="1" applyBorder="1" applyAlignment="1">
      <alignment horizontal="right" wrapText="1"/>
    </xf>
    <xf numFmtId="4" fontId="26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0" fillId="0" borderId="3" xfId="0" applyNumberForma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left" vertical="center" wrapText="1"/>
    </xf>
    <xf numFmtId="4" fontId="27" fillId="0" borderId="4" xfId="0" applyNumberFormat="1" applyFont="1" applyBorder="1" applyAlignment="1">
      <alignment horizontal="right"/>
    </xf>
    <xf numFmtId="49" fontId="10" fillId="2" borderId="3" xfId="0" quotePrefix="1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quotePrefix="1" applyFont="1" applyFill="1" applyBorder="1" applyAlignment="1">
      <alignment horizontal="center" vertical="center"/>
    </xf>
    <xf numFmtId="0" fontId="11" fillId="2" borderId="4" xfId="0" quotePrefix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</cellXfs>
  <cellStyles count="2">
    <cellStyle name="Normalno" xfId="0" builtinId="0"/>
    <cellStyle name="Obič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5"/>
  <sheetViews>
    <sheetView topLeftCell="A19" workbookViewId="0">
      <selection activeCell="I19" sqref="I19"/>
    </sheetView>
  </sheetViews>
  <sheetFormatPr defaultRowHeight="15" x14ac:dyDescent="0.25"/>
  <cols>
    <col min="6" max="9" width="25.28515625" customWidth="1"/>
    <col min="10" max="11" width="15.7109375" customWidth="1"/>
  </cols>
  <sheetData>
    <row r="1" spans="2:11" ht="42" customHeight="1" x14ac:dyDescent="0.25">
      <c r="B1" s="122" t="s">
        <v>254</v>
      </c>
      <c r="C1" s="122"/>
      <c r="D1" s="122"/>
      <c r="E1" s="122"/>
      <c r="F1" s="122"/>
      <c r="G1" s="122"/>
      <c r="H1" s="122"/>
      <c r="I1" s="122"/>
      <c r="J1" s="122"/>
      <c r="K1" s="122"/>
    </row>
    <row r="2" spans="2:11" ht="18" customHeight="1" x14ac:dyDescent="0.25">
      <c r="B2" s="2"/>
      <c r="C2" s="2"/>
      <c r="D2" s="2"/>
      <c r="E2" s="2"/>
      <c r="F2" s="2"/>
      <c r="G2" s="2"/>
      <c r="H2" s="2"/>
      <c r="I2" s="2"/>
      <c r="J2" s="2"/>
    </row>
    <row r="3" spans="2:11" ht="15.75" customHeight="1" x14ac:dyDescent="0.25">
      <c r="B3" s="122" t="s">
        <v>18</v>
      </c>
      <c r="C3" s="122"/>
      <c r="D3" s="122"/>
      <c r="E3" s="122"/>
      <c r="F3" s="122"/>
      <c r="G3" s="122"/>
      <c r="H3" s="122"/>
      <c r="I3" s="122"/>
      <c r="J3" s="122"/>
      <c r="K3" s="122"/>
    </row>
    <row r="4" spans="2:11" ht="36" customHeight="1" x14ac:dyDescent="0.25">
      <c r="B4" s="141"/>
      <c r="C4" s="141"/>
      <c r="D4" s="141"/>
      <c r="E4" s="2"/>
      <c r="F4" s="2"/>
      <c r="G4" s="2"/>
      <c r="H4" s="2"/>
      <c r="I4" s="3"/>
      <c r="J4" s="3"/>
    </row>
    <row r="5" spans="2:11" ht="18" customHeight="1" x14ac:dyDescent="0.25">
      <c r="B5" s="122" t="s">
        <v>55</v>
      </c>
      <c r="C5" s="122"/>
      <c r="D5" s="122"/>
      <c r="E5" s="122"/>
      <c r="F5" s="122"/>
      <c r="G5" s="122"/>
      <c r="H5" s="122"/>
      <c r="I5" s="122"/>
      <c r="J5" s="122"/>
      <c r="K5" s="122"/>
    </row>
    <row r="6" spans="2:11" ht="18" customHeight="1" x14ac:dyDescent="0.25">
      <c r="B6" s="34"/>
      <c r="C6" s="36"/>
      <c r="D6" s="36"/>
      <c r="E6" s="36"/>
      <c r="F6" s="36"/>
      <c r="G6" s="36"/>
      <c r="H6" s="36"/>
      <c r="I6" s="36"/>
      <c r="J6" s="36"/>
    </row>
    <row r="7" spans="2:11" x14ac:dyDescent="0.25">
      <c r="B7" s="135" t="s">
        <v>56</v>
      </c>
      <c r="C7" s="135"/>
      <c r="D7" s="135"/>
      <c r="E7" s="135"/>
      <c r="F7" s="135"/>
      <c r="G7" s="4"/>
      <c r="H7" s="4"/>
      <c r="I7" s="4"/>
      <c r="J7" s="18"/>
    </row>
    <row r="8" spans="2:11" ht="25.5" x14ac:dyDescent="0.25">
      <c r="B8" s="136" t="s">
        <v>8</v>
      </c>
      <c r="C8" s="137"/>
      <c r="D8" s="137"/>
      <c r="E8" s="137"/>
      <c r="F8" s="138"/>
      <c r="G8" s="23" t="s">
        <v>238</v>
      </c>
      <c r="H8" s="1" t="s">
        <v>255</v>
      </c>
      <c r="I8" s="23" t="s">
        <v>292</v>
      </c>
      <c r="J8" s="1" t="s">
        <v>23</v>
      </c>
      <c r="K8" s="1" t="s">
        <v>47</v>
      </c>
    </row>
    <row r="9" spans="2:11" s="26" customFormat="1" ht="11.25" x14ac:dyDescent="0.2">
      <c r="B9" s="129">
        <v>1</v>
      </c>
      <c r="C9" s="129"/>
      <c r="D9" s="129"/>
      <c r="E9" s="129"/>
      <c r="F9" s="130"/>
      <c r="G9" s="25">
        <v>2</v>
      </c>
      <c r="H9" s="24">
        <v>3</v>
      </c>
      <c r="I9" s="24">
        <v>4</v>
      </c>
      <c r="J9" s="24" t="s">
        <v>224</v>
      </c>
      <c r="K9" s="24" t="s">
        <v>225</v>
      </c>
    </row>
    <row r="10" spans="2:11" x14ac:dyDescent="0.25">
      <c r="B10" s="131" t="s">
        <v>0</v>
      </c>
      <c r="C10" s="132"/>
      <c r="D10" s="132"/>
      <c r="E10" s="132"/>
      <c r="F10" s="133"/>
      <c r="G10" s="61">
        <f>SUM(G11,G12)</f>
        <v>1424180.13</v>
      </c>
      <c r="H10" s="61">
        <f>SUM(H11,H12)</f>
        <v>3082204</v>
      </c>
      <c r="I10" s="61">
        <f>SUM(I11,I12)</f>
        <v>1506052.79</v>
      </c>
      <c r="J10" s="61">
        <f>I10/G10*100</f>
        <v>105.74875735697844</v>
      </c>
      <c r="K10" s="61">
        <f>SUM(I10/H10*100)</f>
        <v>48.862852361491974</v>
      </c>
    </row>
    <row r="11" spans="2:11" x14ac:dyDescent="0.25">
      <c r="B11" s="134" t="s">
        <v>48</v>
      </c>
      <c r="C11" s="125"/>
      <c r="D11" s="125"/>
      <c r="E11" s="125"/>
      <c r="F11" s="127"/>
      <c r="G11" s="62">
        <v>1424180.13</v>
      </c>
      <c r="H11" s="62">
        <v>3082204</v>
      </c>
      <c r="I11" s="62">
        <v>1506052.79</v>
      </c>
      <c r="J11" s="62">
        <f>I11/G11*100</f>
        <v>105.74875735697844</v>
      </c>
      <c r="K11" s="61">
        <f t="shared" ref="K11:K16" si="0">SUM(I11/H11*100)</f>
        <v>48.862852361491974</v>
      </c>
    </row>
    <row r="12" spans="2:11" x14ac:dyDescent="0.25">
      <c r="B12" s="126" t="s">
        <v>53</v>
      </c>
      <c r="C12" s="127"/>
      <c r="D12" s="127"/>
      <c r="E12" s="127"/>
      <c r="F12" s="127"/>
      <c r="G12" s="62">
        <v>0</v>
      </c>
      <c r="H12" s="62">
        <v>0</v>
      </c>
      <c r="I12" s="62">
        <v>0</v>
      </c>
      <c r="J12" s="62">
        <v>0</v>
      </c>
      <c r="K12" s="61">
        <v>0</v>
      </c>
    </row>
    <row r="13" spans="2:11" x14ac:dyDescent="0.25">
      <c r="B13" s="19" t="s">
        <v>1</v>
      </c>
      <c r="C13" s="35"/>
      <c r="D13" s="35"/>
      <c r="E13" s="35"/>
      <c r="F13" s="35"/>
      <c r="G13" s="61">
        <f t="shared" ref="G13" si="1">SUM(G14:G15)</f>
        <v>1481093.33</v>
      </c>
      <c r="H13" s="61">
        <f t="shared" ref="H13:I13" si="2">SUM(H14:H15)</f>
        <v>3080834</v>
      </c>
      <c r="I13" s="61">
        <f t="shared" si="2"/>
        <v>1427307.1199999999</v>
      </c>
      <c r="J13" s="61">
        <f>I13/G13*100</f>
        <v>96.36847935842097</v>
      </c>
      <c r="K13" s="61">
        <f t="shared" si="0"/>
        <v>46.32859543876755</v>
      </c>
    </row>
    <row r="14" spans="2:11" x14ac:dyDescent="0.25">
      <c r="B14" s="124" t="s">
        <v>49</v>
      </c>
      <c r="C14" s="125"/>
      <c r="D14" s="125"/>
      <c r="E14" s="125"/>
      <c r="F14" s="125"/>
      <c r="G14" s="62">
        <v>1481093.33</v>
      </c>
      <c r="H14" s="62">
        <v>2960195</v>
      </c>
      <c r="I14" s="62">
        <v>1415878.74</v>
      </c>
      <c r="J14" s="63">
        <f>I14/G14*100</f>
        <v>95.596861542817152</v>
      </c>
      <c r="K14" s="61">
        <f t="shared" si="0"/>
        <v>47.830590214496006</v>
      </c>
    </row>
    <row r="15" spans="2:11" x14ac:dyDescent="0.25">
      <c r="B15" s="126" t="s">
        <v>50</v>
      </c>
      <c r="C15" s="127"/>
      <c r="D15" s="127"/>
      <c r="E15" s="127"/>
      <c r="F15" s="127"/>
      <c r="G15" s="62">
        <v>0</v>
      </c>
      <c r="H15" s="62">
        <v>120639</v>
      </c>
      <c r="I15" s="62">
        <v>11428.38</v>
      </c>
      <c r="J15" s="63">
        <v>0</v>
      </c>
      <c r="K15" s="61">
        <f t="shared" si="0"/>
        <v>9.4732051824037011</v>
      </c>
    </row>
    <row r="16" spans="2:11" x14ac:dyDescent="0.25">
      <c r="B16" s="140" t="s">
        <v>57</v>
      </c>
      <c r="C16" s="132"/>
      <c r="D16" s="132"/>
      <c r="E16" s="132"/>
      <c r="F16" s="132"/>
      <c r="G16" s="64">
        <f t="shared" ref="G16" si="3">G10-G13</f>
        <v>-56913.200000000186</v>
      </c>
      <c r="H16" s="61">
        <f t="shared" ref="H16:I16" si="4">H10-H13</f>
        <v>1370</v>
      </c>
      <c r="I16" s="64">
        <f t="shared" si="4"/>
        <v>78745.670000000158</v>
      </c>
      <c r="J16" s="64">
        <f>I16/G16*100</f>
        <v>-138.36099534027238</v>
      </c>
      <c r="K16" s="61">
        <f t="shared" si="0"/>
        <v>5747.859124087603</v>
      </c>
    </row>
    <row r="17" spans="1:42" ht="18" x14ac:dyDescent="0.25">
      <c r="B17" s="2"/>
      <c r="C17" s="16"/>
      <c r="D17" s="16"/>
      <c r="E17" s="16"/>
      <c r="F17" s="16"/>
      <c r="G17" s="65"/>
      <c r="H17" s="65"/>
      <c r="I17" s="66"/>
      <c r="J17" s="66"/>
      <c r="K17" s="66"/>
    </row>
    <row r="18" spans="1:42" ht="18" customHeight="1" x14ac:dyDescent="0.25">
      <c r="B18" s="135" t="s">
        <v>58</v>
      </c>
      <c r="C18" s="135"/>
      <c r="D18" s="135"/>
      <c r="E18" s="135"/>
      <c r="F18" s="135"/>
      <c r="G18" s="16"/>
      <c r="H18" s="16"/>
      <c r="I18" s="17"/>
      <c r="J18" s="17"/>
      <c r="K18" s="17"/>
    </row>
    <row r="19" spans="1:42" ht="25.5" x14ac:dyDescent="0.25">
      <c r="B19" s="136" t="s">
        <v>8</v>
      </c>
      <c r="C19" s="137"/>
      <c r="D19" s="137"/>
      <c r="E19" s="137"/>
      <c r="F19" s="138"/>
      <c r="G19" s="23" t="s">
        <v>238</v>
      </c>
      <c r="H19" s="1" t="s">
        <v>255</v>
      </c>
      <c r="I19" s="23" t="s">
        <v>292</v>
      </c>
      <c r="J19" s="1" t="s">
        <v>23</v>
      </c>
      <c r="K19" s="1" t="s">
        <v>47</v>
      </c>
    </row>
    <row r="20" spans="1:42" s="26" customFormat="1" x14ac:dyDescent="0.25">
      <c r="B20" s="129">
        <v>1</v>
      </c>
      <c r="C20" s="129"/>
      <c r="D20" s="129"/>
      <c r="E20" s="129"/>
      <c r="F20" s="130"/>
      <c r="G20" s="25">
        <v>2</v>
      </c>
      <c r="H20" s="24">
        <v>3</v>
      </c>
      <c r="I20" s="24">
        <v>4</v>
      </c>
      <c r="J20" s="24" t="s">
        <v>224</v>
      </c>
      <c r="K20" s="24" t="s">
        <v>225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ht="15.75" customHeight="1" x14ac:dyDescent="0.25">
      <c r="A21" s="26"/>
      <c r="B21" s="134" t="s">
        <v>51</v>
      </c>
      <c r="C21" s="145"/>
      <c r="D21" s="145"/>
      <c r="E21" s="145"/>
      <c r="F21" s="146"/>
      <c r="G21" s="62">
        <v>0</v>
      </c>
      <c r="H21" s="62"/>
      <c r="I21" s="62">
        <v>0</v>
      </c>
      <c r="J21" s="61" t="e">
        <f>I21/G21*100</f>
        <v>#DIV/0!</v>
      </c>
      <c r="K21" s="61">
        <v>0</v>
      </c>
    </row>
    <row r="22" spans="1:42" x14ac:dyDescent="0.25">
      <c r="A22" s="26"/>
      <c r="B22" s="134" t="s">
        <v>52</v>
      </c>
      <c r="C22" s="125"/>
      <c r="D22" s="125"/>
      <c r="E22" s="125"/>
      <c r="F22" s="125"/>
      <c r="G22" s="62">
        <v>0</v>
      </c>
      <c r="H22" s="62"/>
      <c r="I22" s="62">
        <v>0</v>
      </c>
      <c r="J22" s="61">
        <v>0</v>
      </c>
      <c r="K22" s="61">
        <v>0</v>
      </c>
    </row>
    <row r="23" spans="1:42" s="37" customFormat="1" ht="15" customHeight="1" x14ac:dyDescent="0.25">
      <c r="A23" s="26"/>
      <c r="B23" s="142" t="s">
        <v>54</v>
      </c>
      <c r="C23" s="143"/>
      <c r="D23" s="143"/>
      <c r="E23" s="143"/>
      <c r="F23" s="144"/>
      <c r="G23" s="61">
        <v>0</v>
      </c>
      <c r="H23" s="61"/>
      <c r="I23" s="61">
        <v>0</v>
      </c>
      <c r="J23" s="61" t="e">
        <f t="shared" ref="J23:J25" si="5">I23/G23*100</f>
        <v>#DIV/0!</v>
      </c>
      <c r="K23" s="61">
        <v>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37" customFormat="1" ht="15" customHeight="1" x14ac:dyDescent="0.25">
      <c r="A24" s="26"/>
      <c r="B24" s="142" t="s">
        <v>59</v>
      </c>
      <c r="C24" s="143"/>
      <c r="D24" s="143"/>
      <c r="E24" s="143"/>
      <c r="F24" s="144"/>
      <c r="G24" s="61">
        <v>-36068.69</v>
      </c>
      <c r="H24" s="61">
        <v>-1370</v>
      </c>
      <c r="I24" s="61">
        <v>-1369.56</v>
      </c>
      <c r="J24" s="61">
        <f t="shared" si="5"/>
        <v>3.7970882779496562</v>
      </c>
      <c r="K24" s="61">
        <f t="shared" ref="K24" si="6">SUM(I24/H24*100)</f>
        <v>99.967883211678839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x14ac:dyDescent="0.25">
      <c r="A25" s="26"/>
      <c r="B25" s="140" t="s">
        <v>60</v>
      </c>
      <c r="C25" s="132"/>
      <c r="D25" s="132"/>
      <c r="E25" s="132"/>
      <c r="F25" s="132"/>
      <c r="G25" s="61">
        <v>-92981.89</v>
      </c>
      <c r="H25" s="61">
        <v>0</v>
      </c>
      <c r="I25" s="61">
        <f>SUM(I16+I23+I24)</f>
        <v>77376.110000000161</v>
      </c>
      <c r="J25" s="61">
        <f t="shared" si="5"/>
        <v>-83.216323092593797</v>
      </c>
      <c r="K25" s="61">
        <v>0</v>
      </c>
    </row>
    <row r="26" spans="1:42" ht="15.75" x14ac:dyDescent="0.25">
      <c r="B26" s="13"/>
      <c r="C26" s="14"/>
      <c r="D26" s="14"/>
      <c r="E26" s="14"/>
      <c r="F26" s="14"/>
      <c r="G26" s="15"/>
      <c r="H26" s="15"/>
      <c r="I26" s="15"/>
      <c r="J26" s="15"/>
    </row>
    <row r="27" spans="1:42" ht="15.75" x14ac:dyDescent="0.25">
      <c r="B27" s="147" t="s">
        <v>65</v>
      </c>
      <c r="C27" s="147"/>
      <c r="D27" s="147"/>
      <c r="E27" s="147"/>
      <c r="F27" s="147"/>
      <c r="G27" s="147"/>
      <c r="H27" s="147"/>
      <c r="I27" s="147"/>
      <c r="J27" s="147"/>
      <c r="K27" s="147"/>
    </row>
    <row r="28" spans="1:42" ht="15.75" x14ac:dyDescent="0.25">
      <c r="B28" s="13"/>
      <c r="C28" s="14"/>
      <c r="D28" s="14"/>
      <c r="E28" s="14"/>
      <c r="F28" s="14"/>
      <c r="G28" s="15"/>
      <c r="H28" s="15"/>
      <c r="I28" s="15"/>
      <c r="J28" s="15"/>
    </row>
    <row r="29" spans="1:42" ht="15" customHeight="1" x14ac:dyDescent="0.25">
      <c r="B29" s="128"/>
      <c r="C29" s="128"/>
      <c r="D29" s="128"/>
      <c r="E29" s="128"/>
      <c r="F29" s="128"/>
      <c r="G29" s="128"/>
      <c r="H29" s="128"/>
      <c r="I29" s="128"/>
      <c r="J29" s="128"/>
      <c r="K29" s="128"/>
    </row>
    <row r="30" spans="1:42" x14ac:dyDescent="0.25">
      <c r="B30" s="33"/>
      <c r="C30" s="33"/>
      <c r="D30" s="33"/>
      <c r="E30" s="33"/>
      <c r="F30" s="33"/>
      <c r="G30" s="33"/>
      <c r="H30" s="33"/>
      <c r="I30" s="33"/>
      <c r="J30" s="33"/>
    </row>
    <row r="31" spans="1:42" ht="15" customHeight="1" x14ac:dyDescent="0.25">
      <c r="B31" s="128" t="s">
        <v>61</v>
      </c>
      <c r="C31" s="128"/>
      <c r="D31" s="128"/>
      <c r="E31" s="128"/>
      <c r="F31" s="128"/>
      <c r="G31" s="128"/>
      <c r="H31" s="128"/>
      <c r="I31" s="128"/>
      <c r="J31" s="128"/>
      <c r="K31" s="128"/>
    </row>
    <row r="32" spans="1:42" ht="36.75" customHeight="1" x14ac:dyDescent="0.25">
      <c r="B32" s="128"/>
      <c r="C32" s="128"/>
      <c r="D32" s="128"/>
      <c r="E32" s="128"/>
      <c r="F32" s="128"/>
      <c r="G32" s="128"/>
      <c r="H32" s="128"/>
      <c r="I32" s="128"/>
      <c r="J32" s="128"/>
      <c r="K32" s="128"/>
    </row>
    <row r="33" spans="2:11" x14ac:dyDescent="0.25">
      <c r="B33" s="123"/>
      <c r="C33" s="123"/>
      <c r="D33" s="123"/>
      <c r="E33" s="123"/>
      <c r="F33" s="123"/>
      <c r="G33" s="123"/>
      <c r="H33" s="123"/>
      <c r="I33" s="123"/>
      <c r="J33" s="123"/>
    </row>
    <row r="34" spans="2:11" ht="15" customHeight="1" x14ac:dyDescent="0.25">
      <c r="B34" s="139"/>
      <c r="C34" s="139"/>
      <c r="D34" s="139"/>
      <c r="E34" s="139"/>
      <c r="F34" s="139"/>
      <c r="G34" s="139"/>
      <c r="H34" s="139"/>
      <c r="I34" s="139"/>
      <c r="J34" s="139"/>
      <c r="K34" s="139"/>
    </row>
    <row r="35" spans="2:11" x14ac:dyDescent="0.25">
      <c r="B35" s="139"/>
      <c r="C35" s="139"/>
      <c r="D35" s="139"/>
      <c r="E35" s="139"/>
      <c r="F35" s="139"/>
      <c r="G35" s="139"/>
      <c r="H35" s="139"/>
      <c r="I35" s="139"/>
      <c r="J35" s="139"/>
      <c r="K35" s="139"/>
    </row>
  </sheetData>
  <mergeCells count="27">
    <mergeCell ref="B34:K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K27"/>
    <mergeCell ref="B1:K1"/>
    <mergeCell ref="B3:K3"/>
    <mergeCell ref="B5:K5"/>
    <mergeCell ref="B33:F33"/>
    <mergeCell ref="G33:J33"/>
    <mergeCell ref="B14:F14"/>
    <mergeCell ref="B15:F15"/>
    <mergeCell ref="B29:K29"/>
    <mergeCell ref="B31:K32"/>
    <mergeCell ref="B9:F9"/>
    <mergeCell ref="B10:F10"/>
    <mergeCell ref="B11:F11"/>
    <mergeCell ref="B7:F7"/>
    <mergeCell ref="B8:F8"/>
    <mergeCell ref="B12:F12"/>
    <mergeCell ref="B18:F18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197"/>
  <sheetViews>
    <sheetView tabSelected="1" topLeftCell="C49" workbookViewId="0">
      <selection activeCell="J145" sqref="J14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6.5703125" customWidth="1"/>
    <col min="6" max="6" width="8.85546875" customWidth="1"/>
    <col min="7" max="7" width="6.5703125" customWidth="1"/>
    <col min="8" max="8" width="44.7109375" customWidth="1"/>
    <col min="9" max="11" width="25.28515625" customWidth="1"/>
    <col min="12" max="13" width="15.7109375" customWidth="1"/>
  </cols>
  <sheetData>
    <row r="1" spans="2:13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3" ht="15.75" customHeight="1" x14ac:dyDescent="0.25">
      <c r="B2" s="122" t="s">
        <v>18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2:13" ht="18" x14ac:dyDescent="0.25">
      <c r="B3" s="2"/>
      <c r="C3" s="2"/>
      <c r="D3" s="2"/>
      <c r="E3" s="2"/>
      <c r="F3" s="2"/>
      <c r="G3" s="2"/>
      <c r="H3" s="2"/>
      <c r="I3" s="2"/>
      <c r="J3" s="2"/>
      <c r="K3" s="3"/>
      <c r="L3" s="3"/>
    </row>
    <row r="4" spans="2:13" ht="18" customHeight="1" x14ac:dyDescent="0.25">
      <c r="B4" s="122" t="s">
        <v>62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</row>
    <row r="5" spans="2:13" ht="18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3"/>
    </row>
    <row r="6" spans="2:13" ht="15.75" customHeight="1" x14ac:dyDescent="0.25">
      <c r="B6" s="122" t="s">
        <v>24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</row>
    <row r="7" spans="2:13" ht="18" x14ac:dyDescent="0.25">
      <c r="B7" s="2"/>
      <c r="C7" s="2"/>
      <c r="D7" s="2"/>
      <c r="E7" s="2"/>
      <c r="F7" s="2"/>
      <c r="G7" s="2"/>
      <c r="H7" s="2"/>
      <c r="I7" s="2"/>
      <c r="J7" s="2"/>
      <c r="K7" s="3"/>
      <c r="L7" s="3"/>
    </row>
    <row r="8" spans="2:13" ht="25.5" x14ac:dyDescent="0.25">
      <c r="B8" s="119" t="s">
        <v>8</v>
      </c>
      <c r="C8" s="120"/>
      <c r="D8" s="120"/>
      <c r="E8" s="120"/>
      <c r="F8" s="120"/>
      <c r="G8" s="120"/>
      <c r="H8" s="121"/>
      <c r="I8" s="23" t="s">
        <v>238</v>
      </c>
      <c r="J8" s="1" t="s">
        <v>255</v>
      </c>
      <c r="K8" s="23" t="s">
        <v>292</v>
      </c>
      <c r="L8" s="38" t="s">
        <v>23</v>
      </c>
      <c r="M8" s="38" t="s">
        <v>47</v>
      </c>
    </row>
    <row r="9" spans="2:13" ht="16.5" customHeight="1" x14ac:dyDescent="0.25">
      <c r="B9" s="119">
        <v>1</v>
      </c>
      <c r="C9" s="120"/>
      <c r="D9" s="120"/>
      <c r="E9" s="120"/>
      <c r="F9" s="120"/>
      <c r="G9" s="120"/>
      <c r="H9" s="121"/>
      <c r="I9" s="38">
        <v>2</v>
      </c>
      <c r="J9" s="38">
        <v>3</v>
      </c>
      <c r="K9" s="38">
        <v>4</v>
      </c>
      <c r="L9" s="38" t="s">
        <v>224</v>
      </c>
      <c r="M9" s="38" t="s">
        <v>225</v>
      </c>
    </row>
    <row r="10" spans="2:13" x14ac:dyDescent="0.25">
      <c r="B10" s="6"/>
      <c r="C10" s="6"/>
      <c r="D10" s="6"/>
      <c r="E10" s="6"/>
      <c r="F10" s="6"/>
      <c r="G10" s="6"/>
      <c r="H10" s="6" t="s">
        <v>27</v>
      </c>
      <c r="I10" s="46">
        <f>I11+I48</f>
        <v>1424180.1300000001</v>
      </c>
      <c r="J10" s="46">
        <f>J11+J48</f>
        <v>3082204</v>
      </c>
      <c r="K10" s="46">
        <f>K11+K48</f>
        <v>1506052.79</v>
      </c>
      <c r="L10" s="80">
        <f t="shared" ref="L10:L48" si="0">K10/I10*100</f>
        <v>105.74875735697842</v>
      </c>
      <c r="M10" s="80">
        <f>K10/J10*100</f>
        <v>48.862852361491974</v>
      </c>
    </row>
    <row r="11" spans="2:13" ht="15.75" customHeight="1" x14ac:dyDescent="0.25">
      <c r="B11" s="6">
        <v>6</v>
      </c>
      <c r="C11" s="6"/>
      <c r="D11" s="6"/>
      <c r="E11" s="6"/>
      <c r="F11" s="6"/>
      <c r="G11" s="6"/>
      <c r="H11" s="6" t="s">
        <v>2</v>
      </c>
      <c r="I11" s="46">
        <f>I12+I31+I36+I40+I25</f>
        <v>1424180.1300000001</v>
      </c>
      <c r="J11" s="46">
        <f>J12+J31+J36+J40</f>
        <v>3082204</v>
      </c>
      <c r="K11" s="46">
        <f>K12+K31+K36+K40+K25</f>
        <v>1506052.79</v>
      </c>
      <c r="L11" s="80">
        <f t="shared" si="0"/>
        <v>105.74875735697842</v>
      </c>
      <c r="M11" s="80">
        <f t="shared" ref="M11:M46" si="1">K11/J11*100</f>
        <v>48.862852361491974</v>
      </c>
    </row>
    <row r="12" spans="2:13" ht="25.5" x14ac:dyDescent="0.25">
      <c r="B12" s="6"/>
      <c r="C12" s="6">
        <v>63</v>
      </c>
      <c r="D12" s="6"/>
      <c r="E12" s="6"/>
      <c r="F12" s="6"/>
      <c r="G12" s="6"/>
      <c r="H12" s="6" t="s">
        <v>28</v>
      </c>
      <c r="I12" s="46">
        <f>I16+I22+I19</f>
        <v>3900</v>
      </c>
      <c r="J12" s="46">
        <f>J13+J16+J22+J19</f>
        <v>37620</v>
      </c>
      <c r="K12" s="46">
        <f t="shared" ref="K12" si="2">K16+K22+K19</f>
        <v>2960</v>
      </c>
      <c r="L12" s="80">
        <f t="shared" si="0"/>
        <v>75.897435897435898</v>
      </c>
      <c r="M12" s="80">
        <f t="shared" si="1"/>
        <v>7.868155236576289</v>
      </c>
    </row>
    <row r="13" spans="2:13" ht="25.5" x14ac:dyDescent="0.25">
      <c r="B13" s="6"/>
      <c r="C13" s="10"/>
      <c r="D13" s="10">
        <v>632</v>
      </c>
      <c r="E13" s="10"/>
      <c r="F13" s="10"/>
      <c r="G13" s="10"/>
      <c r="H13" s="10" t="s">
        <v>256</v>
      </c>
      <c r="I13" s="45"/>
      <c r="J13" s="45">
        <v>36000</v>
      </c>
      <c r="K13" s="45"/>
      <c r="L13" s="58"/>
      <c r="M13" s="58"/>
    </row>
    <row r="14" spans="2:13" x14ac:dyDescent="0.25">
      <c r="B14" s="6"/>
      <c r="C14" s="10"/>
      <c r="D14" s="10"/>
      <c r="E14" s="10">
        <v>6323</v>
      </c>
      <c r="F14" s="10"/>
      <c r="G14" s="10"/>
      <c r="H14" s="10" t="s">
        <v>257</v>
      </c>
      <c r="I14" s="45"/>
      <c r="J14" s="45">
        <v>36000</v>
      </c>
      <c r="K14" s="45"/>
      <c r="L14" s="58"/>
      <c r="M14" s="58"/>
    </row>
    <row r="15" spans="2:13" x14ac:dyDescent="0.25">
      <c r="B15" s="6"/>
      <c r="C15" s="10"/>
      <c r="D15" s="10"/>
      <c r="E15" s="10"/>
      <c r="F15" s="108" t="s">
        <v>268</v>
      </c>
      <c r="G15" s="10">
        <v>561</v>
      </c>
      <c r="H15" s="10" t="s">
        <v>257</v>
      </c>
      <c r="I15" s="45"/>
      <c r="J15" s="45">
        <v>36000</v>
      </c>
      <c r="K15" s="45"/>
      <c r="L15" s="58"/>
      <c r="M15" s="58"/>
    </row>
    <row r="16" spans="2:13" x14ac:dyDescent="0.25">
      <c r="B16" s="6"/>
      <c r="C16" s="10"/>
      <c r="D16" s="10">
        <v>633</v>
      </c>
      <c r="E16" s="10"/>
      <c r="F16" s="10"/>
      <c r="G16" s="10"/>
      <c r="H16" s="10" t="s">
        <v>218</v>
      </c>
      <c r="I16" s="45">
        <f>SUM(I17)</f>
        <v>1200</v>
      </c>
      <c r="J16" s="45">
        <f t="shared" ref="J16:K17" si="3">SUM(J17)</f>
        <v>0</v>
      </c>
      <c r="K16" s="45">
        <f t="shared" si="3"/>
        <v>800</v>
      </c>
      <c r="L16" s="58">
        <v>0</v>
      </c>
      <c r="M16" s="58">
        <v>0</v>
      </c>
    </row>
    <row r="17" spans="2:13" x14ac:dyDescent="0.25">
      <c r="B17" s="6"/>
      <c r="C17" s="10"/>
      <c r="D17" s="10"/>
      <c r="E17" s="10">
        <v>6331</v>
      </c>
      <c r="F17" s="10"/>
      <c r="G17" s="10"/>
      <c r="H17" s="10" t="s">
        <v>219</v>
      </c>
      <c r="I17" s="45">
        <f>SUM(I18)</f>
        <v>1200</v>
      </c>
      <c r="J17" s="45">
        <f t="shared" si="3"/>
        <v>0</v>
      </c>
      <c r="K17" s="45">
        <f t="shared" si="3"/>
        <v>800</v>
      </c>
      <c r="L17" s="58">
        <v>0</v>
      </c>
      <c r="M17" s="58">
        <v>0</v>
      </c>
    </row>
    <row r="18" spans="2:13" x14ac:dyDescent="0.25">
      <c r="B18" s="7"/>
      <c r="C18" s="7"/>
      <c r="D18" s="7"/>
      <c r="E18" s="7"/>
      <c r="F18" s="7">
        <v>6331300</v>
      </c>
      <c r="G18" s="7">
        <v>52</v>
      </c>
      <c r="H18" s="7" t="s">
        <v>220</v>
      </c>
      <c r="I18" s="47">
        <v>1200</v>
      </c>
      <c r="J18" s="45">
        <v>0</v>
      </c>
      <c r="K18" s="47">
        <v>800</v>
      </c>
      <c r="L18" s="58">
        <v>0</v>
      </c>
      <c r="M18" s="58">
        <v>0</v>
      </c>
    </row>
    <row r="19" spans="2:13" x14ac:dyDescent="0.25">
      <c r="B19" s="7"/>
      <c r="C19" s="7"/>
      <c r="D19" s="7">
        <v>634</v>
      </c>
      <c r="E19" s="7"/>
      <c r="F19" s="7"/>
      <c r="G19" s="7"/>
      <c r="H19" s="11" t="s">
        <v>221</v>
      </c>
      <c r="I19" s="47">
        <f>SUM(I20)</f>
        <v>0</v>
      </c>
      <c r="J19" s="47">
        <f t="shared" ref="J19:K19" si="4">SUM(J20)</f>
        <v>0</v>
      </c>
      <c r="K19" s="47">
        <f t="shared" si="4"/>
        <v>0</v>
      </c>
      <c r="L19" s="58">
        <v>0</v>
      </c>
      <c r="M19" s="58">
        <v>0</v>
      </c>
    </row>
    <row r="20" spans="2:13" x14ac:dyDescent="0.25">
      <c r="B20" s="7"/>
      <c r="C20" s="7"/>
      <c r="D20" s="7"/>
      <c r="E20" s="7">
        <v>6341</v>
      </c>
      <c r="F20" s="7"/>
      <c r="G20" s="7"/>
      <c r="H20" s="11" t="s">
        <v>222</v>
      </c>
      <c r="I20" s="47">
        <f>SUM(I21)</f>
        <v>0</v>
      </c>
      <c r="J20" s="47">
        <f t="shared" ref="J20:K20" si="5">SUM(J21)</f>
        <v>0</v>
      </c>
      <c r="K20" s="47">
        <f t="shared" si="5"/>
        <v>0</v>
      </c>
      <c r="L20" s="58">
        <v>0</v>
      </c>
      <c r="M20" s="58">
        <v>0</v>
      </c>
    </row>
    <row r="21" spans="2:13" x14ac:dyDescent="0.25">
      <c r="B21" s="7"/>
      <c r="C21" s="7"/>
      <c r="D21" s="7"/>
      <c r="E21" s="7"/>
      <c r="F21" s="7">
        <v>6341400</v>
      </c>
      <c r="G21" s="7">
        <v>52</v>
      </c>
      <c r="H21" s="11" t="s">
        <v>223</v>
      </c>
      <c r="I21" s="47">
        <v>0</v>
      </c>
      <c r="J21" s="45"/>
      <c r="K21" s="47">
        <v>0</v>
      </c>
      <c r="L21" s="58">
        <v>0</v>
      </c>
      <c r="M21" s="58">
        <v>0</v>
      </c>
    </row>
    <row r="22" spans="2:13" ht="30" x14ac:dyDescent="0.25">
      <c r="B22" s="6"/>
      <c r="C22" s="10"/>
      <c r="D22" s="10">
        <v>636</v>
      </c>
      <c r="E22" s="10"/>
      <c r="F22" s="10"/>
      <c r="G22" s="10"/>
      <c r="H22" s="42" t="s">
        <v>66</v>
      </c>
      <c r="I22" s="47">
        <f>I24</f>
        <v>2700</v>
      </c>
      <c r="J22" s="45">
        <f t="shared" ref="J22" si="6">J24</f>
        <v>1620</v>
      </c>
      <c r="K22" s="47">
        <f>K24</f>
        <v>2160</v>
      </c>
      <c r="L22" s="58">
        <f t="shared" si="0"/>
        <v>80</v>
      </c>
      <c r="M22" s="58">
        <f t="shared" si="1"/>
        <v>133.33333333333331</v>
      </c>
    </row>
    <row r="23" spans="2:13" ht="30" x14ac:dyDescent="0.25">
      <c r="B23" s="7"/>
      <c r="C23" s="7"/>
      <c r="D23" s="7"/>
      <c r="E23" s="7">
        <v>6361</v>
      </c>
      <c r="F23" s="7"/>
      <c r="G23" s="7"/>
      <c r="H23" s="42" t="s">
        <v>67</v>
      </c>
      <c r="I23" s="47">
        <v>2160</v>
      </c>
      <c r="J23" s="45"/>
      <c r="K23" s="47">
        <v>2160</v>
      </c>
      <c r="L23" s="58">
        <f t="shared" si="0"/>
        <v>100</v>
      </c>
      <c r="M23" s="58">
        <v>0</v>
      </c>
    </row>
    <row r="24" spans="2:13" ht="30" x14ac:dyDescent="0.25">
      <c r="B24" s="7"/>
      <c r="C24" s="7"/>
      <c r="D24" s="7"/>
      <c r="E24" s="7"/>
      <c r="F24" s="7">
        <v>6361200</v>
      </c>
      <c r="G24" s="7">
        <v>52</v>
      </c>
      <c r="H24" s="42" t="s">
        <v>76</v>
      </c>
      <c r="I24" s="47">
        <v>2700</v>
      </c>
      <c r="J24" s="45">
        <v>1620</v>
      </c>
      <c r="K24" s="47">
        <v>2160</v>
      </c>
      <c r="L24" s="58">
        <f t="shared" si="0"/>
        <v>80</v>
      </c>
      <c r="M24" s="58">
        <f t="shared" si="1"/>
        <v>133.33333333333331</v>
      </c>
    </row>
    <row r="25" spans="2:13" x14ac:dyDescent="0.25">
      <c r="B25" s="7"/>
      <c r="C25" s="22">
        <v>64</v>
      </c>
      <c r="D25" s="22"/>
      <c r="E25" s="22"/>
      <c r="F25" s="22"/>
      <c r="G25" s="22"/>
      <c r="H25" s="81" t="s">
        <v>229</v>
      </c>
      <c r="I25" s="48">
        <f>SUM(I26)</f>
        <v>30.82</v>
      </c>
      <c r="J25" s="48">
        <f t="shared" ref="J25:K27" si="7">SUM(J26)</f>
        <v>0</v>
      </c>
      <c r="K25" s="48">
        <f t="shared" si="7"/>
        <v>840.96</v>
      </c>
      <c r="L25" s="58">
        <f t="shared" si="0"/>
        <v>2728.617780661908</v>
      </c>
      <c r="M25" s="80">
        <v>0</v>
      </c>
    </row>
    <row r="26" spans="2:13" x14ac:dyDescent="0.25">
      <c r="B26" s="7"/>
      <c r="C26" s="7"/>
      <c r="D26" s="7">
        <v>641</v>
      </c>
      <c r="E26" s="7"/>
      <c r="F26" s="7"/>
      <c r="G26" s="7"/>
      <c r="H26" s="42" t="s">
        <v>228</v>
      </c>
      <c r="I26" s="47">
        <f>SUM(I27+I29)</f>
        <v>30.82</v>
      </c>
      <c r="J26" s="47">
        <f t="shared" ref="J26:K26" si="8">SUM(J27+J29)</f>
        <v>0</v>
      </c>
      <c r="K26" s="47">
        <f t="shared" si="8"/>
        <v>840.96</v>
      </c>
      <c r="L26" s="58">
        <f t="shared" si="0"/>
        <v>2728.617780661908</v>
      </c>
      <c r="M26" s="58">
        <v>0</v>
      </c>
    </row>
    <row r="27" spans="2:13" ht="30" x14ac:dyDescent="0.25">
      <c r="B27" s="7"/>
      <c r="C27" s="7"/>
      <c r="D27" s="7"/>
      <c r="E27" s="7">
        <v>6413</v>
      </c>
      <c r="F27" s="7"/>
      <c r="G27" s="7"/>
      <c r="H27" s="42" t="s">
        <v>227</v>
      </c>
      <c r="I27" s="47">
        <f>SUM(I28)</f>
        <v>30.82</v>
      </c>
      <c r="J27" s="47">
        <f t="shared" si="7"/>
        <v>0</v>
      </c>
      <c r="K27" s="47">
        <f t="shared" si="7"/>
        <v>44.34</v>
      </c>
      <c r="L27" s="58">
        <f t="shared" si="0"/>
        <v>143.8676184295912</v>
      </c>
      <c r="M27" s="58">
        <v>0</v>
      </c>
    </row>
    <row r="28" spans="2:13" x14ac:dyDescent="0.25">
      <c r="B28" s="7"/>
      <c r="C28" s="7"/>
      <c r="D28" s="7"/>
      <c r="E28" s="7"/>
      <c r="F28" s="7">
        <v>6413200</v>
      </c>
      <c r="G28" s="7">
        <v>432</v>
      </c>
      <c r="H28" s="42" t="s">
        <v>226</v>
      </c>
      <c r="I28" s="47">
        <v>30.82</v>
      </c>
      <c r="J28" s="45"/>
      <c r="K28" s="47">
        <v>44.34</v>
      </c>
      <c r="L28" s="58">
        <f t="shared" ref="L28" si="9">K28/I28*100</f>
        <v>143.8676184295912</v>
      </c>
      <c r="M28" s="58">
        <v>0</v>
      </c>
    </row>
    <row r="29" spans="2:13" x14ac:dyDescent="0.25">
      <c r="B29" s="7"/>
      <c r="C29" s="7"/>
      <c r="D29" s="7"/>
      <c r="E29" s="7">
        <v>6414</v>
      </c>
      <c r="F29" s="7"/>
      <c r="G29" s="7"/>
      <c r="H29" s="42" t="s">
        <v>288</v>
      </c>
      <c r="I29" s="47">
        <f>SUM(I30)</f>
        <v>0</v>
      </c>
      <c r="J29" s="47">
        <f t="shared" ref="J29:K29" si="10">SUM(J30)</f>
        <v>0</v>
      </c>
      <c r="K29" s="47">
        <f t="shared" si="10"/>
        <v>796.62</v>
      </c>
      <c r="L29" s="58"/>
      <c r="M29" s="58"/>
    </row>
    <row r="30" spans="2:13" ht="30" x14ac:dyDescent="0.25">
      <c r="B30" s="7"/>
      <c r="C30" s="7"/>
      <c r="D30" s="7"/>
      <c r="E30" s="7"/>
      <c r="F30" s="7">
        <v>6414300</v>
      </c>
      <c r="G30" s="7">
        <v>432</v>
      </c>
      <c r="H30" s="42" t="s">
        <v>289</v>
      </c>
      <c r="I30" s="47">
        <v>0</v>
      </c>
      <c r="J30" s="45"/>
      <c r="K30" s="47">
        <v>796.62</v>
      </c>
      <c r="L30" s="58" t="e">
        <f t="shared" si="0"/>
        <v>#DIV/0!</v>
      </c>
      <c r="M30" s="58">
        <v>0</v>
      </c>
    </row>
    <row r="31" spans="2:13" ht="30" x14ac:dyDescent="0.25">
      <c r="B31" s="6"/>
      <c r="C31" s="6">
        <v>65</v>
      </c>
      <c r="D31" s="6"/>
      <c r="E31" s="6"/>
      <c r="F31" s="6"/>
      <c r="G31" s="6"/>
      <c r="H31" s="82" t="s">
        <v>68</v>
      </c>
      <c r="I31" s="48">
        <f t="shared" ref="I31:K31" si="11">I32</f>
        <v>760561.33</v>
      </c>
      <c r="J31" s="46">
        <f t="shared" si="11"/>
        <v>1950000</v>
      </c>
      <c r="K31" s="48">
        <f t="shared" si="11"/>
        <v>1000665.72</v>
      </c>
      <c r="L31" s="80">
        <f t="shared" si="0"/>
        <v>131.56936601023352</v>
      </c>
      <c r="M31" s="80">
        <f t="shared" si="1"/>
        <v>51.316190769230765</v>
      </c>
    </row>
    <row r="32" spans="2:13" x14ac:dyDescent="0.25">
      <c r="B32" s="7"/>
      <c r="C32" s="7"/>
      <c r="D32" s="7">
        <v>652</v>
      </c>
      <c r="E32" s="7"/>
      <c r="F32" s="7"/>
      <c r="G32" s="7"/>
      <c r="H32" s="43" t="s">
        <v>69</v>
      </c>
      <c r="I32" s="47">
        <v>760561.33</v>
      </c>
      <c r="J32" s="45">
        <f t="shared" ref="J32" si="12">J34</f>
        <v>1950000</v>
      </c>
      <c r="K32" s="47">
        <f>K33</f>
        <v>1000665.72</v>
      </c>
      <c r="L32" s="58">
        <f t="shared" si="0"/>
        <v>131.56936601023352</v>
      </c>
      <c r="M32" s="58">
        <f t="shared" si="1"/>
        <v>51.316190769230765</v>
      </c>
    </row>
    <row r="33" spans="2:13" x14ac:dyDescent="0.25">
      <c r="B33" s="7"/>
      <c r="C33" s="7"/>
      <c r="D33" s="8"/>
      <c r="E33" s="8">
        <v>6526</v>
      </c>
      <c r="F33" s="8"/>
      <c r="G33" s="8"/>
      <c r="H33" s="43" t="s">
        <v>70</v>
      </c>
      <c r="I33" s="47">
        <v>760561.33</v>
      </c>
      <c r="J33" s="45">
        <v>1950000</v>
      </c>
      <c r="K33" s="47">
        <f>SUM(K34+K35)</f>
        <v>1000665.72</v>
      </c>
      <c r="L33" s="58">
        <f t="shared" si="0"/>
        <v>131.56936601023352</v>
      </c>
      <c r="M33" s="58">
        <f t="shared" si="1"/>
        <v>51.316190769230765</v>
      </c>
    </row>
    <row r="34" spans="2:13" x14ac:dyDescent="0.25">
      <c r="B34" s="7"/>
      <c r="C34" s="7"/>
      <c r="D34" s="8"/>
      <c r="E34" s="8"/>
      <c r="F34" s="8">
        <v>6526400</v>
      </c>
      <c r="G34" s="8">
        <v>432</v>
      </c>
      <c r="H34" s="43" t="s">
        <v>75</v>
      </c>
      <c r="I34" s="47">
        <v>759985.48</v>
      </c>
      <c r="J34" s="45">
        <v>1950000</v>
      </c>
      <c r="K34" s="47">
        <v>1000665.72</v>
      </c>
      <c r="L34" s="58">
        <f t="shared" si="0"/>
        <v>131.66905767725981</v>
      </c>
      <c r="M34" s="58">
        <f t="shared" si="1"/>
        <v>51.316190769230765</v>
      </c>
    </row>
    <row r="35" spans="2:13" x14ac:dyDescent="0.25">
      <c r="B35" s="7"/>
      <c r="C35" s="7"/>
      <c r="D35" s="8"/>
      <c r="E35" s="8"/>
      <c r="F35" s="8">
        <v>6526700</v>
      </c>
      <c r="G35" s="8">
        <v>432</v>
      </c>
      <c r="H35" s="43" t="s">
        <v>253</v>
      </c>
      <c r="I35" s="47">
        <v>575.85</v>
      </c>
      <c r="J35" s="45"/>
      <c r="K35" s="47">
        <v>0</v>
      </c>
      <c r="L35" s="58">
        <f t="shared" si="0"/>
        <v>0</v>
      </c>
      <c r="M35" s="58"/>
    </row>
    <row r="36" spans="2:13" ht="25.5" x14ac:dyDescent="0.25">
      <c r="B36" s="7"/>
      <c r="C36" s="22">
        <v>66</v>
      </c>
      <c r="D36" s="31"/>
      <c r="E36" s="31"/>
      <c r="F36" s="31"/>
      <c r="G36" s="31"/>
      <c r="H36" s="6" t="s">
        <v>29</v>
      </c>
      <c r="I36" s="48">
        <f>SUM(I37)</f>
        <v>300</v>
      </c>
      <c r="J36" s="48">
        <f t="shared" ref="J36:K38" si="13">SUM(J37)</f>
        <v>0</v>
      </c>
      <c r="K36" s="48">
        <f t="shared" si="13"/>
        <v>0</v>
      </c>
      <c r="L36" s="58">
        <f t="shared" si="0"/>
        <v>0</v>
      </c>
      <c r="M36" s="80">
        <v>0</v>
      </c>
    </row>
    <row r="37" spans="2:13" ht="25.5" x14ac:dyDescent="0.25">
      <c r="B37" s="7"/>
      <c r="C37" s="22"/>
      <c r="D37" s="8">
        <v>663</v>
      </c>
      <c r="E37" s="8"/>
      <c r="F37" s="8"/>
      <c r="G37" s="8"/>
      <c r="H37" s="10" t="s">
        <v>235</v>
      </c>
      <c r="I37" s="47">
        <f>SUM(I38)</f>
        <v>300</v>
      </c>
      <c r="J37" s="47">
        <f t="shared" si="13"/>
        <v>0</v>
      </c>
      <c r="K37" s="47">
        <f t="shared" si="13"/>
        <v>0</v>
      </c>
      <c r="L37" s="58">
        <f t="shared" si="0"/>
        <v>0</v>
      </c>
      <c r="M37" s="58">
        <v>0</v>
      </c>
    </row>
    <row r="38" spans="2:13" x14ac:dyDescent="0.25">
      <c r="B38" s="7"/>
      <c r="C38" s="22"/>
      <c r="D38" s="8"/>
      <c r="E38" s="8">
        <v>6631</v>
      </c>
      <c r="F38" s="8"/>
      <c r="G38" s="8"/>
      <c r="H38" s="10" t="s">
        <v>236</v>
      </c>
      <c r="I38" s="47">
        <f>SUM(I39)</f>
        <v>300</v>
      </c>
      <c r="J38" s="47">
        <f t="shared" si="13"/>
        <v>0</v>
      </c>
      <c r="K38" s="47">
        <f t="shared" si="13"/>
        <v>0</v>
      </c>
      <c r="L38" s="58">
        <f t="shared" si="0"/>
        <v>0</v>
      </c>
      <c r="M38" s="58">
        <v>0</v>
      </c>
    </row>
    <row r="39" spans="2:13" x14ac:dyDescent="0.25">
      <c r="B39" s="7"/>
      <c r="C39" s="22"/>
      <c r="D39" s="8"/>
      <c r="E39" s="8"/>
      <c r="F39" s="8">
        <v>6631000</v>
      </c>
      <c r="G39" s="8">
        <v>612</v>
      </c>
      <c r="H39" s="10" t="s">
        <v>237</v>
      </c>
      <c r="I39" s="47">
        <v>300</v>
      </c>
      <c r="J39" s="47">
        <v>0</v>
      </c>
      <c r="K39" s="47">
        <v>0</v>
      </c>
      <c r="L39" s="58">
        <f t="shared" si="0"/>
        <v>0</v>
      </c>
      <c r="M39" s="58"/>
    </row>
    <row r="40" spans="2:13" ht="30" x14ac:dyDescent="0.25">
      <c r="B40" s="6"/>
      <c r="C40" s="6">
        <v>67</v>
      </c>
      <c r="D40" s="6"/>
      <c r="E40" s="6"/>
      <c r="F40" s="6"/>
      <c r="G40" s="6"/>
      <c r="H40" s="81" t="s">
        <v>71</v>
      </c>
      <c r="I40" s="48">
        <f t="shared" ref="I40:K40" si="14">I41</f>
        <v>659387.98</v>
      </c>
      <c r="J40" s="46">
        <f t="shared" si="14"/>
        <v>1094584</v>
      </c>
      <c r="K40" s="48">
        <f t="shared" si="14"/>
        <v>501586.11</v>
      </c>
      <c r="L40" s="58">
        <f t="shared" si="0"/>
        <v>76.068433943852</v>
      </c>
      <c r="M40" s="80">
        <f t="shared" si="1"/>
        <v>45.824359756766043</v>
      </c>
    </row>
    <row r="41" spans="2:13" ht="30" x14ac:dyDescent="0.25">
      <c r="B41" s="7"/>
      <c r="C41" s="7"/>
      <c r="D41" s="7">
        <v>671</v>
      </c>
      <c r="E41" s="7"/>
      <c r="F41" s="7"/>
      <c r="G41" s="7"/>
      <c r="H41" s="42" t="s">
        <v>72</v>
      </c>
      <c r="I41" s="47">
        <f t="shared" ref="I41" si="15">I42+I45</f>
        <v>659387.98</v>
      </c>
      <c r="J41" s="45">
        <f t="shared" ref="J41:K41" si="16">J42+J45</f>
        <v>1094584</v>
      </c>
      <c r="K41" s="47">
        <f t="shared" si="16"/>
        <v>501586.11</v>
      </c>
      <c r="L41" s="58">
        <f t="shared" si="0"/>
        <v>76.068433943852</v>
      </c>
      <c r="M41" s="58">
        <f t="shared" si="1"/>
        <v>45.824359756766043</v>
      </c>
    </row>
    <row r="42" spans="2:13" ht="30" x14ac:dyDescent="0.25">
      <c r="B42" s="7"/>
      <c r="C42" s="7"/>
      <c r="D42" s="8"/>
      <c r="E42" s="8">
        <v>6711</v>
      </c>
      <c r="F42" s="8"/>
      <c r="G42" s="8"/>
      <c r="H42" s="42" t="s">
        <v>73</v>
      </c>
      <c r="I42" s="47">
        <v>659387.98</v>
      </c>
      <c r="J42" s="47">
        <f>SUM(J43+J44)</f>
        <v>1002576</v>
      </c>
      <c r="K42" s="47">
        <f>SUM(K43+K44)</f>
        <v>493787.98</v>
      </c>
      <c r="L42" s="58">
        <f t="shared" si="0"/>
        <v>74.885802437587657</v>
      </c>
      <c r="M42" s="58">
        <f t="shared" si="1"/>
        <v>49.25192504109414</v>
      </c>
    </row>
    <row r="43" spans="2:13" ht="30" x14ac:dyDescent="0.25">
      <c r="B43" s="7"/>
      <c r="C43" s="7"/>
      <c r="D43" s="8"/>
      <c r="E43" s="8"/>
      <c r="F43" s="110" t="s">
        <v>266</v>
      </c>
      <c r="G43" s="8">
        <v>111</v>
      </c>
      <c r="H43" s="42" t="s">
        <v>73</v>
      </c>
      <c r="I43" s="47">
        <v>468787.98</v>
      </c>
      <c r="J43" s="45">
        <v>937576</v>
      </c>
      <c r="K43" s="47">
        <v>468787.98</v>
      </c>
      <c r="L43" s="58">
        <f t="shared" si="0"/>
        <v>100</v>
      </c>
      <c r="M43" s="58">
        <f t="shared" si="1"/>
        <v>49.999997866839593</v>
      </c>
    </row>
    <row r="44" spans="2:13" ht="30" x14ac:dyDescent="0.25">
      <c r="B44" s="7"/>
      <c r="C44" s="7"/>
      <c r="D44" s="8"/>
      <c r="E44" s="8"/>
      <c r="F44" s="110" t="s">
        <v>266</v>
      </c>
      <c r="G44" s="8">
        <v>113</v>
      </c>
      <c r="H44" s="42" t="s">
        <v>73</v>
      </c>
      <c r="I44" s="47">
        <v>190600</v>
      </c>
      <c r="J44" s="45">
        <v>65000</v>
      </c>
      <c r="K44" s="47">
        <v>25000</v>
      </c>
      <c r="L44" s="58">
        <f t="shared" si="0"/>
        <v>13.116474291710389</v>
      </c>
      <c r="M44" s="58">
        <f t="shared" si="1"/>
        <v>38.461538461538467</v>
      </c>
    </row>
    <row r="45" spans="2:13" ht="30" x14ac:dyDescent="0.25">
      <c r="B45" s="7"/>
      <c r="C45" s="7"/>
      <c r="D45" s="8"/>
      <c r="E45" s="8">
        <v>6712</v>
      </c>
      <c r="F45" s="110"/>
      <c r="G45" s="8"/>
      <c r="H45" s="42" t="s">
        <v>74</v>
      </c>
      <c r="I45" s="47">
        <v>0</v>
      </c>
      <c r="J45" s="45">
        <f>SUM(J46+J47)</f>
        <v>92008</v>
      </c>
      <c r="K45" s="45">
        <f>SUM(K46+K47)</f>
        <v>7798.13</v>
      </c>
      <c r="L45" s="58" t="e">
        <f t="shared" si="0"/>
        <v>#DIV/0!</v>
      </c>
      <c r="M45" s="58">
        <f t="shared" si="1"/>
        <v>8.4754912616294238</v>
      </c>
    </row>
    <row r="46" spans="2:13" ht="30" x14ac:dyDescent="0.25">
      <c r="B46" s="7"/>
      <c r="C46" s="7"/>
      <c r="D46" s="8"/>
      <c r="E46" s="8"/>
      <c r="F46" s="110" t="s">
        <v>267</v>
      </c>
      <c r="G46" s="8">
        <v>111</v>
      </c>
      <c r="H46" s="42" t="s">
        <v>74</v>
      </c>
      <c r="I46" s="47">
        <v>0</v>
      </c>
      <c r="J46" s="45">
        <v>92008</v>
      </c>
      <c r="K46" s="47">
        <v>7798.13</v>
      </c>
      <c r="L46" s="58" t="e">
        <f t="shared" si="0"/>
        <v>#DIV/0!</v>
      </c>
      <c r="M46" s="58">
        <f t="shared" si="1"/>
        <v>8.4754912616294238</v>
      </c>
    </row>
    <row r="47" spans="2:13" ht="30" x14ac:dyDescent="0.25">
      <c r="B47" s="7"/>
      <c r="C47" s="7"/>
      <c r="D47" s="8"/>
      <c r="E47" s="8"/>
      <c r="F47" s="110" t="s">
        <v>267</v>
      </c>
      <c r="G47" s="8">
        <v>113</v>
      </c>
      <c r="H47" s="42" t="s">
        <v>74</v>
      </c>
      <c r="I47" s="47"/>
      <c r="J47" s="45">
        <v>0</v>
      </c>
      <c r="K47" s="47"/>
      <c r="L47" s="58"/>
      <c r="M47" s="58"/>
    </row>
    <row r="48" spans="2:13" s="32" customFormat="1" x14ac:dyDescent="0.25">
      <c r="B48" s="22">
        <v>7</v>
      </c>
      <c r="C48" s="22"/>
      <c r="D48" s="31"/>
      <c r="E48" s="31"/>
      <c r="F48" s="31"/>
      <c r="G48" s="31"/>
      <c r="H48" s="6" t="s">
        <v>3</v>
      </c>
      <c r="I48" s="48"/>
      <c r="J48" s="46"/>
      <c r="K48" s="48"/>
      <c r="L48" s="58" t="e">
        <f t="shared" si="0"/>
        <v>#DIV/0!</v>
      </c>
      <c r="M48" s="58">
        <v>0</v>
      </c>
    </row>
    <row r="49" spans="2:13" x14ac:dyDescent="0.25">
      <c r="B49" s="7"/>
      <c r="C49" s="22">
        <v>92</v>
      </c>
      <c r="D49" s="31"/>
      <c r="E49" s="31"/>
      <c r="F49" s="31"/>
      <c r="G49" s="31"/>
      <c r="H49" s="83" t="s">
        <v>293</v>
      </c>
      <c r="I49" s="48"/>
      <c r="J49" s="46">
        <v>4000</v>
      </c>
      <c r="K49" s="48">
        <v>4000</v>
      </c>
      <c r="L49" s="80"/>
      <c r="M49" s="80"/>
    </row>
    <row r="50" spans="2:13" x14ac:dyDescent="0.25">
      <c r="B50" s="7"/>
      <c r="C50" s="7"/>
      <c r="D50" s="7">
        <v>922</v>
      </c>
      <c r="E50" s="7"/>
      <c r="F50" s="7"/>
      <c r="G50" s="7"/>
      <c r="H50" s="28" t="s">
        <v>294</v>
      </c>
      <c r="I50" s="47"/>
      <c r="J50" s="45">
        <v>4000</v>
      </c>
      <c r="K50" s="47">
        <v>4000</v>
      </c>
      <c r="L50" s="58"/>
      <c r="M50" s="58"/>
    </row>
    <row r="51" spans="2:13" x14ac:dyDescent="0.25">
      <c r="B51" s="7"/>
      <c r="C51" s="7"/>
      <c r="D51" s="7"/>
      <c r="E51" s="7">
        <v>9221</v>
      </c>
      <c r="F51" s="7"/>
      <c r="G51" s="7"/>
      <c r="H51" s="28" t="s">
        <v>295</v>
      </c>
      <c r="I51" s="44"/>
      <c r="J51" s="5">
        <v>4000</v>
      </c>
      <c r="K51" s="44">
        <v>4000</v>
      </c>
      <c r="L51" s="58"/>
      <c r="M51" s="58"/>
    </row>
    <row r="52" spans="2:13" x14ac:dyDescent="0.25">
      <c r="B52" s="7"/>
      <c r="C52" s="7"/>
      <c r="D52" s="7"/>
      <c r="E52" s="7" t="s">
        <v>22</v>
      </c>
      <c r="F52" s="7">
        <v>9221100</v>
      </c>
      <c r="G52" s="7">
        <v>612</v>
      </c>
      <c r="H52" s="28" t="s">
        <v>295</v>
      </c>
      <c r="I52" s="44"/>
      <c r="J52" s="5">
        <v>4000</v>
      </c>
      <c r="K52" s="44">
        <v>4000</v>
      </c>
      <c r="L52" s="58"/>
      <c r="M52" s="58"/>
    </row>
    <row r="53" spans="2:13" ht="15.75" customHeight="1" x14ac:dyDescent="0.25"/>
    <row r="54" spans="2:13" ht="15.75" customHeight="1" x14ac:dyDescent="0.25">
      <c r="B54" s="2"/>
      <c r="C54" s="2"/>
      <c r="D54" s="2"/>
      <c r="E54" s="2"/>
      <c r="F54" s="2"/>
      <c r="G54" s="2"/>
      <c r="H54" s="2"/>
      <c r="I54" s="3"/>
      <c r="J54" s="2"/>
      <c r="K54" s="3"/>
      <c r="L54" s="3"/>
      <c r="M54" s="3"/>
    </row>
    <row r="55" spans="2:13" ht="25.5" x14ac:dyDescent="0.25">
      <c r="B55" s="119" t="s">
        <v>8</v>
      </c>
      <c r="C55" s="120"/>
      <c r="D55" s="120"/>
      <c r="E55" s="120"/>
      <c r="F55" s="120"/>
      <c r="G55" s="120"/>
      <c r="H55" s="121"/>
      <c r="I55" s="23" t="s">
        <v>238</v>
      </c>
      <c r="J55" s="1" t="s">
        <v>255</v>
      </c>
      <c r="K55" s="23" t="s">
        <v>292</v>
      </c>
      <c r="L55" s="38" t="s">
        <v>23</v>
      </c>
      <c r="M55" s="38" t="s">
        <v>47</v>
      </c>
    </row>
    <row r="56" spans="2:13" ht="12.75" customHeight="1" x14ac:dyDescent="0.25">
      <c r="B56" s="119">
        <v>1</v>
      </c>
      <c r="C56" s="120"/>
      <c r="D56" s="120"/>
      <c r="E56" s="120"/>
      <c r="F56" s="120"/>
      <c r="G56" s="120"/>
      <c r="H56" s="121"/>
      <c r="I56" s="38">
        <v>5</v>
      </c>
      <c r="J56" s="38">
        <v>3</v>
      </c>
      <c r="K56" s="38">
        <v>5</v>
      </c>
      <c r="L56" s="38" t="s">
        <v>25</v>
      </c>
      <c r="M56" s="38" t="s">
        <v>26</v>
      </c>
    </row>
    <row r="57" spans="2:13" x14ac:dyDescent="0.25">
      <c r="B57" s="6"/>
      <c r="C57" s="6"/>
      <c r="D57" s="6"/>
      <c r="E57" s="6"/>
      <c r="F57" s="6"/>
      <c r="G57" s="6"/>
      <c r="H57" s="6" t="s">
        <v>9</v>
      </c>
      <c r="I57" s="46">
        <f>SUM(I58,I172)</f>
        <v>1481093.3299999998</v>
      </c>
      <c r="J57" s="46">
        <f>SUM(J58,J172)</f>
        <v>3080834</v>
      </c>
      <c r="K57" s="48">
        <f>SUM(K58,K172)</f>
        <v>1427307.1199999999</v>
      </c>
      <c r="L57" s="80">
        <f t="shared" ref="L57:L88" si="17">K57/I57*100</f>
        <v>96.368479358420984</v>
      </c>
      <c r="M57" s="80">
        <f t="shared" ref="M57:M121" si="18">K57/J57*100</f>
        <v>46.32859543876755</v>
      </c>
    </row>
    <row r="58" spans="2:13" x14ac:dyDescent="0.25">
      <c r="B58" s="6">
        <v>3</v>
      </c>
      <c r="C58" s="6"/>
      <c r="D58" s="6"/>
      <c r="E58" s="6"/>
      <c r="F58" s="6"/>
      <c r="G58" s="6"/>
      <c r="H58" s="6" t="s">
        <v>4</v>
      </c>
      <c r="I58" s="46">
        <f>SUM(I59,I81,I158,I166)</f>
        <v>1481093.3299999998</v>
      </c>
      <c r="J58" s="46">
        <f>SUM(J59,J81,J158,J166)</f>
        <v>2960195</v>
      </c>
      <c r="K58" s="48">
        <f>SUM(K59,K81,K158,K166)</f>
        <v>1415878.74</v>
      </c>
      <c r="L58" s="80">
        <f t="shared" si="17"/>
        <v>95.596861542817166</v>
      </c>
      <c r="M58" s="80">
        <f t="shared" si="18"/>
        <v>47.830590214496006</v>
      </c>
    </row>
    <row r="59" spans="2:13" x14ac:dyDescent="0.25">
      <c r="B59" s="6"/>
      <c r="C59" s="6">
        <v>31</v>
      </c>
      <c r="D59" s="6"/>
      <c r="E59" s="6"/>
      <c r="F59" s="6"/>
      <c r="G59" s="6"/>
      <c r="H59" s="6" t="s">
        <v>5</v>
      </c>
      <c r="I59" s="48">
        <f t="shared" ref="I59" si="19">SUM(I60,I66,I73)</f>
        <v>1138358.3799999999</v>
      </c>
      <c r="J59" s="46">
        <f t="shared" ref="J59:K59" si="20">SUM(J60,J66,J73)</f>
        <v>2156826</v>
      </c>
      <c r="K59" s="48">
        <f t="shared" si="20"/>
        <v>1030677.8700000001</v>
      </c>
      <c r="L59" s="80">
        <f t="shared" si="17"/>
        <v>90.540719698483727</v>
      </c>
      <c r="M59" s="80">
        <f t="shared" si="18"/>
        <v>47.786788085826117</v>
      </c>
    </row>
    <row r="60" spans="2:13" x14ac:dyDescent="0.25">
      <c r="B60" s="7"/>
      <c r="C60" s="7"/>
      <c r="D60" s="7">
        <v>311</v>
      </c>
      <c r="E60" s="7"/>
      <c r="F60" s="7"/>
      <c r="G60" s="7"/>
      <c r="H60" s="7" t="s">
        <v>31</v>
      </c>
      <c r="I60" s="47">
        <f t="shared" ref="I60" si="21">SUM(I61,I64)</f>
        <v>960308.59</v>
      </c>
      <c r="J60" s="45">
        <f t="shared" ref="J60:K60" si="22">SUM(J61,J64)</f>
        <v>1784700</v>
      </c>
      <c r="K60" s="47">
        <f t="shared" si="22"/>
        <v>871592.17</v>
      </c>
      <c r="L60" s="58">
        <f t="shared" si="17"/>
        <v>90.761675890038646</v>
      </c>
      <c r="M60" s="58">
        <f t="shared" si="18"/>
        <v>48.836900879699677</v>
      </c>
    </row>
    <row r="61" spans="2:13" x14ac:dyDescent="0.25">
      <c r="B61" s="7"/>
      <c r="C61" s="7"/>
      <c r="D61" s="7"/>
      <c r="E61" s="7">
        <v>3111</v>
      </c>
      <c r="F61" s="7"/>
      <c r="G61" s="7"/>
      <c r="H61" s="7" t="s">
        <v>32</v>
      </c>
      <c r="I61" s="47">
        <f t="shared" ref="I61" si="23">SUM(I62:I63)</f>
        <v>960308.59</v>
      </c>
      <c r="J61" s="45">
        <f t="shared" ref="J61:K61" si="24">SUM(J62:J63)</f>
        <v>1784700</v>
      </c>
      <c r="K61" s="47">
        <f t="shared" si="24"/>
        <v>871592.17</v>
      </c>
      <c r="L61" s="58">
        <f t="shared" si="17"/>
        <v>90.761675890038646</v>
      </c>
      <c r="M61" s="58">
        <f t="shared" si="18"/>
        <v>48.836900879699677</v>
      </c>
    </row>
    <row r="62" spans="2:13" x14ac:dyDescent="0.25">
      <c r="B62" s="7"/>
      <c r="C62" s="7"/>
      <c r="D62" s="7"/>
      <c r="E62" s="7"/>
      <c r="F62" s="7">
        <v>31111</v>
      </c>
      <c r="G62" s="7"/>
      <c r="H62" s="7" t="s">
        <v>32</v>
      </c>
      <c r="I62" s="47">
        <v>960308.59</v>
      </c>
      <c r="J62" s="45">
        <v>1784700</v>
      </c>
      <c r="K62" s="47">
        <v>871592.17</v>
      </c>
      <c r="L62" s="58">
        <f t="shared" si="17"/>
        <v>90.761675890038646</v>
      </c>
      <c r="M62" s="58">
        <f t="shared" si="18"/>
        <v>48.836900879699677</v>
      </c>
    </row>
    <row r="63" spans="2:13" x14ac:dyDescent="0.25">
      <c r="B63" s="7"/>
      <c r="C63" s="7"/>
      <c r="D63" s="7"/>
      <c r="E63" s="7"/>
      <c r="F63" s="7">
        <v>31113</v>
      </c>
      <c r="G63" s="7"/>
      <c r="H63" s="7" t="s">
        <v>78</v>
      </c>
      <c r="I63" s="47"/>
      <c r="J63" s="45"/>
      <c r="K63" s="47"/>
      <c r="L63" s="58"/>
      <c r="M63" s="58"/>
    </row>
    <row r="64" spans="2:13" x14ac:dyDescent="0.25">
      <c r="B64" s="7"/>
      <c r="C64" s="7"/>
      <c r="D64" s="7"/>
      <c r="E64" s="7">
        <v>3114</v>
      </c>
      <c r="F64" s="7"/>
      <c r="G64" s="7"/>
      <c r="H64" s="7" t="s">
        <v>77</v>
      </c>
      <c r="I64" s="47">
        <v>0</v>
      </c>
      <c r="J64" s="45">
        <f>J65</f>
        <v>0</v>
      </c>
      <c r="K64" s="47">
        <f t="shared" ref="K64" si="25">K65</f>
        <v>0</v>
      </c>
      <c r="L64" s="58" t="e">
        <f t="shared" si="17"/>
        <v>#DIV/0!</v>
      </c>
      <c r="M64" s="58" t="e">
        <f t="shared" si="18"/>
        <v>#DIV/0!</v>
      </c>
    </row>
    <row r="65" spans="2:13" x14ac:dyDescent="0.25">
      <c r="B65" s="7"/>
      <c r="C65" s="7"/>
      <c r="D65" s="7"/>
      <c r="E65" s="7"/>
      <c r="F65" s="7">
        <v>31141</v>
      </c>
      <c r="G65" s="7"/>
      <c r="H65" s="7" t="s">
        <v>77</v>
      </c>
      <c r="I65" s="47">
        <v>0</v>
      </c>
      <c r="J65" s="45">
        <v>0</v>
      </c>
      <c r="K65" s="47">
        <v>0</v>
      </c>
      <c r="L65" s="58" t="e">
        <f t="shared" si="17"/>
        <v>#DIV/0!</v>
      </c>
      <c r="M65" s="58" t="e">
        <f t="shared" si="18"/>
        <v>#DIV/0!</v>
      </c>
    </row>
    <row r="66" spans="2:13" x14ac:dyDescent="0.25">
      <c r="B66" s="7"/>
      <c r="C66" s="7"/>
      <c r="D66" s="7">
        <v>312</v>
      </c>
      <c r="E66" s="7"/>
      <c r="F66" s="7"/>
      <c r="G66" s="7"/>
      <c r="H66" s="7" t="s">
        <v>79</v>
      </c>
      <c r="I66" s="47">
        <f t="shared" ref="I66:K66" si="26">I67</f>
        <v>20138.830000000002</v>
      </c>
      <c r="J66" s="45">
        <f t="shared" si="26"/>
        <v>82126</v>
      </c>
      <c r="K66" s="47">
        <f t="shared" si="26"/>
        <v>15485.01</v>
      </c>
      <c r="L66" s="58">
        <f t="shared" si="17"/>
        <v>76.891308978724183</v>
      </c>
      <c r="M66" s="58">
        <f t="shared" si="18"/>
        <v>18.855185933809025</v>
      </c>
    </row>
    <row r="67" spans="2:13" x14ac:dyDescent="0.25">
      <c r="B67" s="7"/>
      <c r="C67" s="7"/>
      <c r="D67" s="7"/>
      <c r="E67" s="7">
        <v>3121</v>
      </c>
      <c r="F67" s="7"/>
      <c r="G67" s="7"/>
      <c r="H67" s="7" t="s">
        <v>79</v>
      </c>
      <c r="I67" s="47">
        <f t="shared" ref="I67" si="27">SUM(I68:I72)</f>
        <v>20138.830000000002</v>
      </c>
      <c r="J67" s="45">
        <f t="shared" ref="J67:K67" si="28">SUM(J68:J72)</f>
        <v>82126</v>
      </c>
      <c r="K67" s="47">
        <f t="shared" si="28"/>
        <v>15485.01</v>
      </c>
      <c r="L67" s="58">
        <f t="shared" si="17"/>
        <v>76.891308978724183</v>
      </c>
      <c r="M67" s="58">
        <f t="shared" si="18"/>
        <v>18.855185933809025</v>
      </c>
    </row>
    <row r="68" spans="2:13" x14ac:dyDescent="0.25">
      <c r="B68" s="7"/>
      <c r="C68" s="7"/>
      <c r="D68" s="7"/>
      <c r="E68" s="7"/>
      <c r="F68" s="7">
        <v>31212</v>
      </c>
      <c r="G68" s="7"/>
      <c r="H68" s="7" t="s">
        <v>80</v>
      </c>
      <c r="I68" s="47">
        <v>9273.06</v>
      </c>
      <c r="J68" s="45">
        <v>42026</v>
      </c>
      <c r="K68" s="47">
        <v>12836.37</v>
      </c>
      <c r="L68" s="58">
        <f t="shared" si="17"/>
        <v>138.42647410887022</v>
      </c>
      <c r="M68" s="58">
        <f t="shared" si="18"/>
        <v>30.543877599581215</v>
      </c>
    </row>
    <row r="69" spans="2:13" x14ac:dyDescent="0.25">
      <c r="B69" s="7"/>
      <c r="C69" s="7"/>
      <c r="D69" s="7"/>
      <c r="E69" s="7"/>
      <c r="F69" s="7">
        <v>31213</v>
      </c>
      <c r="G69" s="7"/>
      <c r="H69" s="7" t="s">
        <v>81</v>
      </c>
      <c r="I69" s="47">
        <v>0</v>
      </c>
      <c r="J69" s="45">
        <v>3900</v>
      </c>
      <c r="K69" s="47">
        <v>0</v>
      </c>
      <c r="L69" s="58" t="e">
        <f t="shared" si="17"/>
        <v>#DIV/0!</v>
      </c>
      <c r="M69" s="58">
        <f t="shared" si="18"/>
        <v>0</v>
      </c>
    </row>
    <row r="70" spans="2:13" x14ac:dyDescent="0.25">
      <c r="B70" s="7"/>
      <c r="C70" s="7"/>
      <c r="D70" s="7"/>
      <c r="E70" s="7"/>
      <c r="F70" s="7">
        <v>31214</v>
      </c>
      <c r="G70" s="7"/>
      <c r="H70" s="7" t="s">
        <v>180</v>
      </c>
      <c r="I70" s="47">
        <v>5389.17</v>
      </c>
      <c r="J70" s="45">
        <v>3000</v>
      </c>
      <c r="K70" s="47">
        <v>0</v>
      </c>
      <c r="L70" s="58">
        <f t="shared" si="17"/>
        <v>0</v>
      </c>
      <c r="M70" s="58">
        <v>0</v>
      </c>
    </row>
    <row r="71" spans="2:13" x14ac:dyDescent="0.25">
      <c r="B71" s="7"/>
      <c r="C71" s="7"/>
      <c r="D71" s="7"/>
      <c r="E71" s="7"/>
      <c r="F71" s="7">
        <v>31215</v>
      </c>
      <c r="G71" s="7"/>
      <c r="H71" s="7" t="s">
        <v>82</v>
      </c>
      <c r="I71" s="47">
        <v>5176.6000000000004</v>
      </c>
      <c r="J71" s="45">
        <v>8000</v>
      </c>
      <c r="K71" s="47">
        <v>2648.64</v>
      </c>
      <c r="L71" s="58">
        <f t="shared" si="17"/>
        <v>51.16562995016033</v>
      </c>
      <c r="M71" s="58">
        <f t="shared" si="18"/>
        <v>33.107999999999997</v>
      </c>
    </row>
    <row r="72" spans="2:13" x14ac:dyDescent="0.25">
      <c r="B72" s="7"/>
      <c r="C72" s="7"/>
      <c r="D72" s="7"/>
      <c r="E72" s="7"/>
      <c r="F72" s="7">
        <v>31216</v>
      </c>
      <c r="G72" s="7"/>
      <c r="H72" s="7" t="s">
        <v>83</v>
      </c>
      <c r="I72" s="47">
        <v>300</v>
      </c>
      <c r="J72" s="45">
        <v>25200</v>
      </c>
      <c r="K72" s="47">
        <v>0</v>
      </c>
      <c r="L72" s="58">
        <f t="shared" si="17"/>
        <v>0</v>
      </c>
      <c r="M72" s="58">
        <f t="shared" si="18"/>
        <v>0</v>
      </c>
    </row>
    <row r="73" spans="2:13" x14ac:dyDescent="0.25">
      <c r="B73" s="7"/>
      <c r="C73" s="7"/>
      <c r="D73" s="7">
        <v>313</v>
      </c>
      <c r="E73" s="7"/>
      <c r="F73" s="7" t="s">
        <v>85</v>
      </c>
      <c r="G73" s="7"/>
      <c r="H73" s="7" t="s">
        <v>84</v>
      </c>
      <c r="I73" s="47">
        <f t="shared" ref="I73" si="29">SUM(I74,I76,I79)</f>
        <v>157910.96</v>
      </c>
      <c r="J73" s="45">
        <f t="shared" ref="J73:K73" si="30">SUM(J74,J76,J79)</f>
        <v>290000</v>
      </c>
      <c r="K73" s="47">
        <f t="shared" si="30"/>
        <v>143600.69</v>
      </c>
      <c r="L73" s="58">
        <f t="shared" si="17"/>
        <v>90.93776011494073</v>
      </c>
      <c r="M73" s="58">
        <f t="shared" si="18"/>
        <v>49.517479310344832</v>
      </c>
    </row>
    <row r="74" spans="2:13" x14ac:dyDescent="0.25">
      <c r="B74" s="7"/>
      <c r="C74" s="7"/>
      <c r="D74" s="7"/>
      <c r="E74" s="7">
        <v>3131</v>
      </c>
      <c r="F74" s="7"/>
      <c r="G74" s="7"/>
      <c r="H74" s="7" t="s">
        <v>86</v>
      </c>
      <c r="I74" s="47">
        <f t="shared" ref="I74:K74" si="31">I75</f>
        <v>0</v>
      </c>
      <c r="J74" s="45">
        <f t="shared" si="31"/>
        <v>0</v>
      </c>
      <c r="K74" s="47">
        <f t="shared" si="31"/>
        <v>0</v>
      </c>
      <c r="L74" s="58" t="e">
        <f t="shared" si="17"/>
        <v>#DIV/0!</v>
      </c>
      <c r="M74" s="58">
        <v>0</v>
      </c>
    </row>
    <row r="75" spans="2:13" x14ac:dyDescent="0.25">
      <c r="B75" s="7"/>
      <c r="C75" s="7"/>
      <c r="D75" s="7"/>
      <c r="E75" s="7"/>
      <c r="F75" s="7">
        <v>31311</v>
      </c>
      <c r="G75" s="7"/>
      <c r="H75" s="7" t="s">
        <v>86</v>
      </c>
      <c r="I75" s="47"/>
      <c r="J75" s="45"/>
      <c r="K75" s="47"/>
      <c r="L75" s="58"/>
      <c r="M75" s="58"/>
    </row>
    <row r="76" spans="2:13" x14ac:dyDescent="0.25">
      <c r="B76" s="7"/>
      <c r="C76" s="7"/>
      <c r="D76" s="7"/>
      <c r="E76" s="7">
        <v>3132</v>
      </c>
      <c r="F76" s="7"/>
      <c r="G76" s="7"/>
      <c r="H76" s="7" t="s">
        <v>87</v>
      </c>
      <c r="I76" s="47">
        <f t="shared" ref="I76" si="32">SUM(I77:I78)</f>
        <v>157910.96</v>
      </c>
      <c r="J76" s="45">
        <f t="shared" ref="J76:K76" si="33">SUM(J77:J78)</f>
        <v>290000</v>
      </c>
      <c r="K76" s="47">
        <f t="shared" si="33"/>
        <v>143600.69</v>
      </c>
      <c r="L76" s="58">
        <f t="shared" si="17"/>
        <v>90.93776011494073</v>
      </c>
      <c r="M76" s="58">
        <f t="shared" si="18"/>
        <v>49.517479310344832</v>
      </c>
    </row>
    <row r="77" spans="2:13" x14ac:dyDescent="0.25">
      <c r="B77" s="7"/>
      <c r="C77" s="7"/>
      <c r="D77" s="7"/>
      <c r="E77" s="7"/>
      <c r="F77" s="7">
        <v>31321</v>
      </c>
      <c r="G77" s="7"/>
      <c r="H77" s="7" t="s">
        <v>88</v>
      </c>
      <c r="I77" s="47">
        <v>157910.96</v>
      </c>
      <c r="J77" s="45">
        <v>290000</v>
      </c>
      <c r="K77" s="47">
        <v>143600.69</v>
      </c>
      <c r="L77" s="58">
        <f t="shared" si="17"/>
        <v>90.93776011494073</v>
      </c>
      <c r="M77" s="58">
        <f t="shared" si="18"/>
        <v>49.517479310344832</v>
      </c>
    </row>
    <row r="78" spans="2:13" ht="25.5" x14ac:dyDescent="0.25">
      <c r="B78" s="7"/>
      <c r="C78" s="7"/>
      <c r="D78" s="7"/>
      <c r="E78" s="7"/>
      <c r="F78" s="7">
        <v>31322</v>
      </c>
      <c r="G78" s="7"/>
      <c r="H78" s="28" t="s">
        <v>89</v>
      </c>
      <c r="I78" s="47"/>
      <c r="J78" s="45"/>
      <c r="K78" s="47"/>
      <c r="L78" s="58"/>
      <c r="M78" s="58"/>
    </row>
    <row r="79" spans="2:13" x14ac:dyDescent="0.25">
      <c r="B79" s="7"/>
      <c r="C79" s="7"/>
      <c r="D79" s="7"/>
      <c r="E79" s="7">
        <v>3133</v>
      </c>
      <c r="F79" s="7"/>
      <c r="G79" s="7"/>
      <c r="H79" s="7" t="s">
        <v>172</v>
      </c>
      <c r="I79" s="47"/>
      <c r="J79" s="45"/>
      <c r="K79" s="47"/>
      <c r="L79" s="58"/>
      <c r="M79" s="58"/>
    </row>
    <row r="80" spans="2:13" x14ac:dyDescent="0.25">
      <c r="B80" s="7"/>
      <c r="C80" s="7"/>
      <c r="D80" s="7"/>
      <c r="E80" s="7"/>
      <c r="F80" s="7">
        <v>31332</v>
      </c>
      <c r="G80" s="7"/>
      <c r="H80" s="7" t="s">
        <v>172</v>
      </c>
      <c r="I80" s="47"/>
      <c r="J80" s="45"/>
      <c r="K80" s="47"/>
      <c r="L80" s="58"/>
      <c r="M80" s="58"/>
    </row>
    <row r="81" spans="2:13" x14ac:dyDescent="0.25">
      <c r="B81" s="7"/>
      <c r="C81" s="22">
        <v>32</v>
      </c>
      <c r="D81" s="31"/>
      <c r="E81" s="31"/>
      <c r="F81" s="31"/>
      <c r="G81" s="31"/>
      <c r="H81" s="22" t="s">
        <v>19</v>
      </c>
      <c r="I81" s="48">
        <f>SUM(I82,I92,I115,I143)</f>
        <v>339729.30999999994</v>
      </c>
      <c r="J81" s="46">
        <f>SUM(J82,J92,J115,J143)</f>
        <v>796069</v>
      </c>
      <c r="K81" s="48">
        <f>SUM(K82,K92,K115,K143)</f>
        <v>381830.40000000002</v>
      </c>
      <c r="L81" s="80">
        <f t="shared" si="17"/>
        <v>112.39253981353569</v>
      </c>
      <c r="M81" s="80">
        <f t="shared" si="18"/>
        <v>47.964485490579342</v>
      </c>
    </row>
    <row r="82" spans="2:13" x14ac:dyDescent="0.25">
      <c r="B82" s="7"/>
      <c r="C82" s="7"/>
      <c r="D82" s="7">
        <v>321</v>
      </c>
      <c r="E82" s="7"/>
      <c r="F82" s="7"/>
      <c r="G82" s="7"/>
      <c r="H82" s="7" t="s">
        <v>33</v>
      </c>
      <c r="I82" s="47">
        <f t="shared" ref="I82" si="34">SUM(I83,I87,I89)</f>
        <v>27538.66</v>
      </c>
      <c r="J82" s="53">
        <f t="shared" ref="J82:K82" si="35">SUM(J83,J87,J89)</f>
        <v>52300</v>
      </c>
      <c r="K82" s="47">
        <f t="shared" si="35"/>
        <v>26859.19</v>
      </c>
      <c r="L82" s="58">
        <f t="shared" si="17"/>
        <v>97.53266861931553</v>
      </c>
      <c r="M82" s="58">
        <f t="shared" si="18"/>
        <v>51.356003824091779</v>
      </c>
    </row>
    <row r="83" spans="2:13" x14ac:dyDescent="0.25">
      <c r="B83" s="7"/>
      <c r="C83" s="22"/>
      <c r="D83" s="7"/>
      <c r="E83" s="7">
        <v>3211</v>
      </c>
      <c r="F83" s="7"/>
      <c r="G83" s="7"/>
      <c r="H83" s="28" t="s">
        <v>34</v>
      </c>
      <c r="I83" s="47">
        <f t="shared" ref="I83" si="36">SUM(I84:I86)</f>
        <v>289.02</v>
      </c>
      <c r="J83" s="45">
        <f t="shared" ref="J83:K83" si="37">SUM(J84:J86)</f>
        <v>900</v>
      </c>
      <c r="K83" s="47">
        <f t="shared" si="37"/>
        <v>364.5</v>
      </c>
      <c r="L83" s="58">
        <f t="shared" si="17"/>
        <v>126.11583973427445</v>
      </c>
      <c r="M83" s="58">
        <f t="shared" si="18"/>
        <v>40.5</v>
      </c>
    </row>
    <row r="84" spans="2:13" x14ac:dyDescent="0.25">
      <c r="B84" s="7"/>
      <c r="C84" s="22"/>
      <c r="D84" s="7"/>
      <c r="E84" s="7"/>
      <c r="F84" s="7">
        <v>32111</v>
      </c>
      <c r="G84" s="7"/>
      <c r="H84" s="28" t="s">
        <v>90</v>
      </c>
      <c r="I84" s="47">
        <v>225</v>
      </c>
      <c r="J84" s="45">
        <v>500</v>
      </c>
      <c r="K84" s="47">
        <v>270</v>
      </c>
      <c r="L84" s="58">
        <f t="shared" si="17"/>
        <v>120</v>
      </c>
      <c r="M84" s="58">
        <f t="shared" si="18"/>
        <v>54</v>
      </c>
    </row>
    <row r="85" spans="2:13" x14ac:dyDescent="0.25">
      <c r="B85" s="7"/>
      <c r="C85" s="22"/>
      <c r="D85" s="8"/>
      <c r="E85" s="8"/>
      <c r="F85" s="7">
        <v>32113</v>
      </c>
      <c r="G85" s="7"/>
      <c r="H85" s="7" t="s">
        <v>91</v>
      </c>
      <c r="I85" s="47"/>
      <c r="J85" s="45"/>
      <c r="K85" s="47"/>
      <c r="L85" s="58"/>
      <c r="M85" s="58"/>
    </row>
    <row r="86" spans="2:13" x14ac:dyDescent="0.25">
      <c r="B86" s="7"/>
      <c r="C86" s="7"/>
      <c r="D86" s="8"/>
      <c r="E86" s="8"/>
      <c r="F86" s="7">
        <v>32115</v>
      </c>
      <c r="G86" s="7"/>
      <c r="H86" s="7" t="s">
        <v>92</v>
      </c>
      <c r="I86" s="47">
        <v>64.02</v>
      </c>
      <c r="J86" s="45">
        <v>400</v>
      </c>
      <c r="K86" s="47">
        <v>94.5</v>
      </c>
      <c r="L86" s="58">
        <f t="shared" si="17"/>
        <v>147.61012183692597</v>
      </c>
      <c r="M86" s="58">
        <f t="shared" si="18"/>
        <v>23.625</v>
      </c>
    </row>
    <row r="87" spans="2:13" ht="25.5" x14ac:dyDescent="0.25">
      <c r="B87" s="7"/>
      <c r="C87" s="22"/>
      <c r="D87" s="7"/>
      <c r="E87" s="7">
        <v>3212</v>
      </c>
      <c r="F87" s="7"/>
      <c r="G87" s="7"/>
      <c r="H87" s="28" t="s">
        <v>93</v>
      </c>
      <c r="I87" s="47">
        <f t="shared" ref="I87:K87" si="38">I88</f>
        <v>26484.41</v>
      </c>
      <c r="J87" s="45">
        <f>J88</f>
        <v>50000</v>
      </c>
      <c r="K87" s="47">
        <f t="shared" si="38"/>
        <v>26269.69</v>
      </c>
      <c r="L87" s="58">
        <f t="shared" si="17"/>
        <v>99.189258888531015</v>
      </c>
      <c r="M87" s="58">
        <f t="shared" si="18"/>
        <v>52.539380000000001</v>
      </c>
    </row>
    <row r="88" spans="2:13" x14ac:dyDescent="0.25">
      <c r="B88" s="7"/>
      <c r="C88" s="22"/>
      <c r="D88" s="7"/>
      <c r="E88" s="7"/>
      <c r="F88" s="7">
        <v>32121</v>
      </c>
      <c r="G88" s="7"/>
      <c r="H88" s="28" t="s">
        <v>179</v>
      </c>
      <c r="I88" s="47">
        <v>26484.41</v>
      </c>
      <c r="J88" s="45">
        <v>50000</v>
      </c>
      <c r="K88" s="47">
        <v>26269.69</v>
      </c>
      <c r="L88" s="58">
        <f t="shared" si="17"/>
        <v>99.189258888531015</v>
      </c>
      <c r="M88" s="58">
        <f t="shared" si="18"/>
        <v>52.539380000000001</v>
      </c>
    </row>
    <row r="89" spans="2:13" x14ac:dyDescent="0.25">
      <c r="B89" s="7"/>
      <c r="C89" s="22"/>
      <c r="D89" s="7"/>
      <c r="E89" s="7">
        <v>3213</v>
      </c>
      <c r="F89" s="7"/>
      <c r="G89" s="7"/>
      <c r="H89" s="28" t="s">
        <v>94</v>
      </c>
      <c r="I89" s="47">
        <v>765.23</v>
      </c>
      <c r="J89" s="45">
        <f>SUM(J90+J91)</f>
        <v>1400</v>
      </c>
      <c r="K89" s="45">
        <f>SUM(K90+K91)</f>
        <v>225</v>
      </c>
      <c r="L89" s="58">
        <f t="shared" ref="L89:L121" si="39">K89/I89*100</f>
        <v>29.402924610901298</v>
      </c>
      <c r="M89" s="58">
        <f t="shared" si="18"/>
        <v>16.071428571428573</v>
      </c>
    </row>
    <row r="90" spans="2:13" x14ac:dyDescent="0.25">
      <c r="B90" s="7"/>
      <c r="C90" s="22"/>
      <c r="D90" s="7"/>
      <c r="E90" s="7"/>
      <c r="F90" s="7">
        <v>32131</v>
      </c>
      <c r="G90" s="7"/>
      <c r="H90" s="28" t="s">
        <v>95</v>
      </c>
      <c r="I90" s="47">
        <v>160</v>
      </c>
      <c r="J90" s="45">
        <v>600</v>
      </c>
      <c r="K90" s="47">
        <v>0</v>
      </c>
      <c r="L90" s="58">
        <f t="shared" si="39"/>
        <v>0</v>
      </c>
      <c r="M90" s="58">
        <f t="shared" si="18"/>
        <v>0</v>
      </c>
    </row>
    <row r="91" spans="2:13" x14ac:dyDescent="0.25">
      <c r="B91" s="7"/>
      <c r="C91" s="22"/>
      <c r="D91" s="7"/>
      <c r="E91" s="7"/>
      <c r="F91" s="7">
        <v>32132</v>
      </c>
      <c r="G91" s="7"/>
      <c r="H91" s="10" t="s">
        <v>239</v>
      </c>
      <c r="I91" s="47">
        <v>605.23</v>
      </c>
      <c r="J91" s="45">
        <v>800</v>
      </c>
      <c r="K91" s="47">
        <v>225</v>
      </c>
      <c r="L91" s="58">
        <f t="shared" si="39"/>
        <v>37.175949638980221</v>
      </c>
      <c r="M91" s="58">
        <f t="shared" si="18"/>
        <v>28.125</v>
      </c>
    </row>
    <row r="92" spans="2:13" x14ac:dyDescent="0.25">
      <c r="B92" s="7"/>
      <c r="C92" s="7"/>
      <c r="D92" s="7">
        <v>322</v>
      </c>
      <c r="E92" s="7"/>
      <c r="F92" s="7"/>
      <c r="G92" s="7"/>
      <c r="H92" s="7" t="s">
        <v>96</v>
      </c>
      <c r="I92" s="47">
        <f t="shared" ref="I92" si="40">SUM(I93,I98,I102,I107,I111,I113)</f>
        <v>251821.28999999998</v>
      </c>
      <c r="J92" s="45">
        <f t="shared" ref="J92:K92" si="41">SUM(J93,J98,J102,J107,J111,J113)</f>
        <v>553450</v>
      </c>
      <c r="K92" s="47">
        <f t="shared" si="41"/>
        <v>284196.18</v>
      </c>
      <c r="L92" s="58">
        <f t="shared" si="39"/>
        <v>112.85629582788653</v>
      </c>
      <c r="M92" s="58">
        <f t="shared" si="18"/>
        <v>51.349928629505825</v>
      </c>
    </row>
    <row r="93" spans="2:13" x14ac:dyDescent="0.25">
      <c r="B93" s="7"/>
      <c r="C93" s="22"/>
      <c r="D93" s="7"/>
      <c r="E93" s="7">
        <v>3221</v>
      </c>
      <c r="F93" s="7" t="s">
        <v>85</v>
      </c>
      <c r="G93" s="7"/>
      <c r="H93" s="28" t="s">
        <v>97</v>
      </c>
      <c r="I93" s="47">
        <f t="shared" ref="I93" si="42">SUM(I94:I97)</f>
        <v>17149.560000000001</v>
      </c>
      <c r="J93" s="45">
        <f t="shared" ref="J93:K93" si="43">SUM(J94:J97)</f>
        <v>47900</v>
      </c>
      <c r="K93" s="47">
        <f t="shared" si="43"/>
        <v>17091.330000000002</v>
      </c>
      <c r="L93" s="58">
        <f t="shared" si="39"/>
        <v>99.660457761015437</v>
      </c>
      <c r="M93" s="58">
        <f t="shared" si="18"/>
        <v>35.681273486430065</v>
      </c>
    </row>
    <row r="94" spans="2:13" x14ac:dyDescent="0.25">
      <c r="B94" s="7"/>
      <c r="C94" s="22"/>
      <c r="D94" s="7"/>
      <c r="E94" s="7"/>
      <c r="F94" s="7">
        <v>32211</v>
      </c>
      <c r="G94" s="7"/>
      <c r="H94" s="28" t="s">
        <v>98</v>
      </c>
      <c r="I94" s="47">
        <v>1402.52</v>
      </c>
      <c r="J94" s="45">
        <v>7500</v>
      </c>
      <c r="K94" s="47">
        <v>989.17</v>
      </c>
      <c r="L94" s="58">
        <f t="shared" si="39"/>
        <v>70.528049510880408</v>
      </c>
      <c r="M94" s="58">
        <f t="shared" si="18"/>
        <v>13.188933333333333</v>
      </c>
    </row>
    <row r="95" spans="2:13" x14ac:dyDescent="0.25">
      <c r="B95" s="7"/>
      <c r="C95" s="22"/>
      <c r="D95" s="8"/>
      <c r="E95" s="8"/>
      <c r="F95" s="7">
        <v>32212</v>
      </c>
      <c r="G95" s="7"/>
      <c r="H95" s="7" t="s">
        <v>99</v>
      </c>
      <c r="I95" s="47">
        <v>402.5</v>
      </c>
      <c r="J95" s="45">
        <v>400</v>
      </c>
      <c r="K95" s="47">
        <v>235</v>
      </c>
      <c r="L95" s="58">
        <f t="shared" si="39"/>
        <v>58.385093167701861</v>
      </c>
      <c r="M95" s="58">
        <v>0</v>
      </c>
    </row>
    <row r="96" spans="2:13" x14ac:dyDescent="0.25">
      <c r="B96" s="7"/>
      <c r="C96" s="7"/>
      <c r="D96" s="8"/>
      <c r="E96" s="8"/>
      <c r="F96" s="7">
        <v>32214</v>
      </c>
      <c r="G96" s="7"/>
      <c r="H96" s="7" t="s">
        <v>100</v>
      </c>
      <c r="I96" s="47">
        <v>11430.03</v>
      </c>
      <c r="J96" s="45">
        <v>23000</v>
      </c>
      <c r="K96" s="47">
        <v>12110.28</v>
      </c>
      <c r="L96" s="58">
        <f t="shared" si="39"/>
        <v>105.95142794900801</v>
      </c>
      <c r="M96" s="58">
        <f t="shared" si="18"/>
        <v>52.653391304347828</v>
      </c>
    </row>
    <row r="97" spans="2:13" x14ac:dyDescent="0.25">
      <c r="B97" s="7"/>
      <c r="C97" s="7"/>
      <c r="D97" s="8"/>
      <c r="E97" s="8"/>
      <c r="F97" s="7">
        <v>32216</v>
      </c>
      <c r="G97" s="7"/>
      <c r="H97" s="7" t="s">
        <v>101</v>
      </c>
      <c r="I97" s="47">
        <v>3914.51</v>
      </c>
      <c r="J97" s="45">
        <v>17000</v>
      </c>
      <c r="K97" s="47">
        <v>3756.88</v>
      </c>
      <c r="L97" s="58">
        <f t="shared" si="39"/>
        <v>95.973186937828743</v>
      </c>
      <c r="M97" s="58">
        <f t="shared" si="18"/>
        <v>22.099294117647059</v>
      </c>
    </row>
    <row r="98" spans="2:13" x14ac:dyDescent="0.25">
      <c r="B98" s="7"/>
      <c r="C98" s="22"/>
      <c r="D98" s="7"/>
      <c r="E98" s="7">
        <v>3222</v>
      </c>
      <c r="F98" s="7" t="s">
        <v>85</v>
      </c>
      <c r="G98" s="7"/>
      <c r="H98" s="28" t="s">
        <v>102</v>
      </c>
      <c r="I98" s="47">
        <f t="shared" ref="I98" si="44">SUM(I99:I101)</f>
        <v>131172.65</v>
      </c>
      <c r="J98" s="45">
        <f t="shared" ref="J98:K98" si="45">SUM(J99:J101)</f>
        <v>278130</v>
      </c>
      <c r="K98" s="47">
        <f t="shared" si="45"/>
        <v>146716.14000000001</v>
      </c>
      <c r="L98" s="58">
        <f t="shared" si="39"/>
        <v>111.84964243689521</v>
      </c>
      <c r="M98" s="58">
        <f t="shared" si="18"/>
        <v>52.750922230611586</v>
      </c>
    </row>
    <row r="99" spans="2:13" x14ac:dyDescent="0.25">
      <c r="B99" s="7"/>
      <c r="C99" s="22"/>
      <c r="D99" s="7"/>
      <c r="E99" s="7"/>
      <c r="F99" s="7">
        <v>32224</v>
      </c>
      <c r="G99" s="7"/>
      <c r="H99" s="28" t="s">
        <v>103</v>
      </c>
      <c r="I99" s="47">
        <v>125400.92</v>
      </c>
      <c r="J99" s="45">
        <v>266630</v>
      </c>
      <c r="K99" s="47">
        <v>140546.57</v>
      </c>
      <c r="L99" s="58">
        <f t="shared" si="39"/>
        <v>112.07778220446869</v>
      </c>
      <c r="M99" s="58">
        <f t="shared" si="18"/>
        <v>52.712211679105877</v>
      </c>
    </row>
    <row r="100" spans="2:13" x14ac:dyDescent="0.25">
      <c r="B100" s="7"/>
      <c r="C100" s="22"/>
      <c r="D100" s="7"/>
      <c r="E100" s="7"/>
      <c r="F100" s="7">
        <v>32226</v>
      </c>
      <c r="G100" s="7"/>
      <c r="H100" s="10" t="s">
        <v>199</v>
      </c>
      <c r="I100" s="47">
        <v>288.8</v>
      </c>
      <c r="J100" s="45">
        <v>1500</v>
      </c>
      <c r="K100" s="47">
        <v>240.26</v>
      </c>
      <c r="L100" s="58">
        <f t="shared" si="39"/>
        <v>83.192520775623251</v>
      </c>
      <c r="M100" s="58">
        <f t="shared" si="18"/>
        <v>16.017333333333333</v>
      </c>
    </row>
    <row r="101" spans="2:13" x14ac:dyDescent="0.25">
      <c r="B101" s="7"/>
      <c r="C101" s="22"/>
      <c r="D101" s="8"/>
      <c r="E101" s="8"/>
      <c r="F101" s="7">
        <v>32229</v>
      </c>
      <c r="G101" s="7"/>
      <c r="H101" s="7" t="s">
        <v>104</v>
      </c>
      <c r="I101" s="47">
        <v>5482.93</v>
      </c>
      <c r="J101" s="45">
        <v>10000</v>
      </c>
      <c r="K101" s="47">
        <v>5929.31</v>
      </c>
      <c r="L101" s="58">
        <f t="shared" si="39"/>
        <v>108.14126753396451</v>
      </c>
      <c r="M101" s="58">
        <f t="shared" si="18"/>
        <v>59.293099999999995</v>
      </c>
    </row>
    <row r="102" spans="2:13" x14ac:dyDescent="0.25">
      <c r="B102" s="7"/>
      <c r="C102" s="22"/>
      <c r="D102" s="7"/>
      <c r="E102" s="7">
        <v>3223</v>
      </c>
      <c r="F102" s="7" t="s">
        <v>85</v>
      </c>
      <c r="G102" s="7"/>
      <c r="H102" s="28" t="s">
        <v>105</v>
      </c>
      <c r="I102" s="47">
        <f t="shared" ref="I102" si="46">SUM(I103:I106)</f>
        <v>93195.520000000004</v>
      </c>
      <c r="J102" s="45">
        <f t="shared" ref="J102:K102" si="47">SUM(J103:J106)</f>
        <v>194420</v>
      </c>
      <c r="K102" s="47">
        <f t="shared" si="47"/>
        <v>101425.12</v>
      </c>
      <c r="L102" s="58">
        <f t="shared" si="39"/>
        <v>108.83046738727353</v>
      </c>
      <c r="M102" s="58">
        <f t="shared" si="18"/>
        <v>52.168048554675437</v>
      </c>
    </row>
    <row r="103" spans="2:13" x14ac:dyDescent="0.25">
      <c r="B103" s="7"/>
      <c r="C103" s="22"/>
      <c r="D103" s="7"/>
      <c r="E103" s="7"/>
      <c r="F103" s="7">
        <v>32231</v>
      </c>
      <c r="G103" s="7"/>
      <c r="H103" s="28" t="s">
        <v>106</v>
      </c>
      <c r="I103" s="47">
        <v>31435.53</v>
      </c>
      <c r="J103" s="45">
        <v>65420</v>
      </c>
      <c r="K103" s="47">
        <v>38956.120000000003</v>
      </c>
      <c r="L103" s="58">
        <f t="shared" si="39"/>
        <v>123.92385304144706</v>
      </c>
      <c r="M103" s="58">
        <f t="shared" si="18"/>
        <v>59.547722409049221</v>
      </c>
    </row>
    <row r="104" spans="2:13" x14ac:dyDescent="0.25">
      <c r="B104" s="7"/>
      <c r="C104" s="22"/>
      <c r="D104" s="7"/>
      <c r="E104" s="7"/>
      <c r="F104" s="7">
        <v>32232</v>
      </c>
      <c r="G104" s="7"/>
      <c r="H104" s="10" t="s">
        <v>200</v>
      </c>
      <c r="I104" s="47">
        <v>55024.26</v>
      </c>
      <c r="J104" s="45">
        <v>110000</v>
      </c>
      <c r="K104" s="47">
        <v>55024.26</v>
      </c>
      <c r="L104" s="58">
        <f t="shared" si="39"/>
        <v>100</v>
      </c>
      <c r="M104" s="58">
        <f t="shared" si="18"/>
        <v>50.022054545454544</v>
      </c>
    </row>
    <row r="105" spans="2:13" x14ac:dyDescent="0.25">
      <c r="B105" s="7"/>
      <c r="C105" s="22"/>
      <c r="D105" s="8"/>
      <c r="E105" s="8"/>
      <c r="F105" s="7">
        <v>32233</v>
      </c>
      <c r="G105" s="7"/>
      <c r="H105" s="7" t="s">
        <v>107</v>
      </c>
      <c r="I105" s="47">
        <v>5264.08</v>
      </c>
      <c r="J105" s="45">
        <v>15000</v>
      </c>
      <c r="K105" s="47">
        <v>5853.23</v>
      </c>
      <c r="L105" s="58">
        <f t="shared" si="39"/>
        <v>111.19188918101548</v>
      </c>
      <c r="M105" s="58">
        <f t="shared" si="18"/>
        <v>39.021533333333331</v>
      </c>
    </row>
    <row r="106" spans="2:13" x14ac:dyDescent="0.25">
      <c r="B106" s="7"/>
      <c r="C106" s="7"/>
      <c r="D106" s="8"/>
      <c r="E106" s="8"/>
      <c r="F106" s="7">
        <v>32234</v>
      </c>
      <c r="G106" s="7"/>
      <c r="H106" s="7" t="s">
        <v>108</v>
      </c>
      <c r="I106" s="47">
        <v>1471.65</v>
      </c>
      <c r="J106" s="45">
        <v>4000</v>
      </c>
      <c r="K106" s="47">
        <v>1591.51</v>
      </c>
      <c r="L106" s="58">
        <f t="shared" si="39"/>
        <v>108.14459959908945</v>
      </c>
      <c r="M106" s="58">
        <f t="shared" si="18"/>
        <v>39.787750000000003</v>
      </c>
    </row>
    <row r="107" spans="2:13" ht="25.5" x14ac:dyDescent="0.25">
      <c r="B107" s="7"/>
      <c r="C107" s="22"/>
      <c r="D107" s="7"/>
      <c r="E107" s="7">
        <v>3224</v>
      </c>
      <c r="F107" s="7" t="s">
        <v>85</v>
      </c>
      <c r="G107" s="7"/>
      <c r="H107" s="28" t="s">
        <v>109</v>
      </c>
      <c r="I107" s="47">
        <f t="shared" ref="I107" si="48">SUM(I108:I110)</f>
        <v>5067.24</v>
      </c>
      <c r="J107" s="45">
        <f t="shared" ref="J107:K107" si="49">SUM(J108:J110)</f>
        <v>15000</v>
      </c>
      <c r="K107" s="47">
        <f t="shared" si="49"/>
        <v>3685.0499999999997</v>
      </c>
      <c r="L107" s="58">
        <f t="shared" si="39"/>
        <v>72.723020816065556</v>
      </c>
      <c r="M107" s="58">
        <f t="shared" si="18"/>
        <v>24.566999999999997</v>
      </c>
    </row>
    <row r="108" spans="2:13" ht="25.5" x14ac:dyDescent="0.25">
      <c r="B108" s="7"/>
      <c r="C108" s="22"/>
      <c r="D108" s="7"/>
      <c r="E108" s="7"/>
      <c r="F108" s="7">
        <v>32241</v>
      </c>
      <c r="G108" s="7"/>
      <c r="H108" s="28" t="s">
        <v>110</v>
      </c>
      <c r="I108" s="47">
        <v>4773.49</v>
      </c>
      <c r="J108" s="45">
        <v>9000</v>
      </c>
      <c r="K108" s="47">
        <v>3257.87</v>
      </c>
      <c r="L108" s="58">
        <f t="shared" si="39"/>
        <v>68.249226456952883</v>
      </c>
      <c r="M108" s="58">
        <f t="shared" si="18"/>
        <v>36.198555555555558</v>
      </c>
    </row>
    <row r="109" spans="2:13" ht="25.5" x14ac:dyDescent="0.25">
      <c r="B109" s="7"/>
      <c r="C109" s="22"/>
      <c r="D109" s="8"/>
      <c r="E109" s="8"/>
      <c r="F109" s="7">
        <v>32242</v>
      </c>
      <c r="G109" s="7"/>
      <c r="H109" s="28" t="s">
        <v>111</v>
      </c>
      <c r="I109" s="47">
        <v>192.93</v>
      </c>
      <c r="J109" s="45">
        <v>5000</v>
      </c>
      <c r="K109" s="47">
        <v>62</v>
      </c>
      <c r="L109" s="58">
        <f t="shared" si="39"/>
        <v>32.136007878505154</v>
      </c>
      <c r="M109" s="58">
        <f t="shared" si="18"/>
        <v>1.24</v>
      </c>
    </row>
    <row r="110" spans="2:13" ht="25.5" x14ac:dyDescent="0.25">
      <c r="B110" s="7"/>
      <c r="C110" s="7"/>
      <c r="D110" s="8"/>
      <c r="E110" s="8"/>
      <c r="F110" s="7">
        <v>32243</v>
      </c>
      <c r="G110" s="7"/>
      <c r="H110" s="28" t="s">
        <v>123</v>
      </c>
      <c r="I110" s="47">
        <v>100.82</v>
      </c>
      <c r="J110" s="45">
        <v>1000</v>
      </c>
      <c r="K110" s="47">
        <v>365.18</v>
      </c>
      <c r="L110" s="58">
        <f t="shared" si="39"/>
        <v>362.20987899226344</v>
      </c>
      <c r="M110" s="58">
        <f t="shared" si="18"/>
        <v>36.518000000000001</v>
      </c>
    </row>
    <row r="111" spans="2:13" x14ac:dyDescent="0.25">
      <c r="B111" s="7"/>
      <c r="C111" s="22"/>
      <c r="D111" s="7"/>
      <c r="E111" s="7">
        <v>3225</v>
      </c>
      <c r="F111" s="7" t="s">
        <v>85</v>
      </c>
      <c r="G111" s="7"/>
      <c r="H111" s="28" t="s">
        <v>112</v>
      </c>
      <c r="I111" s="47">
        <f t="shared" ref="I111:K111" si="50">I112</f>
        <v>5026.4399999999996</v>
      </c>
      <c r="J111" s="45">
        <f t="shared" si="50"/>
        <v>9000</v>
      </c>
      <c r="K111" s="47">
        <f t="shared" si="50"/>
        <v>7726.35</v>
      </c>
      <c r="L111" s="58">
        <f t="shared" si="39"/>
        <v>153.71415952443482</v>
      </c>
      <c r="M111" s="58">
        <f t="shared" si="18"/>
        <v>85.848333333333343</v>
      </c>
    </row>
    <row r="112" spans="2:13" x14ac:dyDescent="0.25">
      <c r="B112" s="7"/>
      <c r="C112" s="22"/>
      <c r="D112" s="7"/>
      <c r="E112" s="7"/>
      <c r="F112" s="7">
        <v>32251</v>
      </c>
      <c r="G112" s="7"/>
      <c r="H112" s="28" t="s">
        <v>113</v>
      </c>
      <c r="I112" s="47">
        <v>5026.4399999999996</v>
      </c>
      <c r="J112" s="45">
        <v>9000</v>
      </c>
      <c r="K112" s="47">
        <v>7726.35</v>
      </c>
      <c r="L112" s="58">
        <f t="shared" si="39"/>
        <v>153.71415952443482</v>
      </c>
      <c r="M112" s="58">
        <f t="shared" si="18"/>
        <v>85.848333333333343</v>
      </c>
    </row>
    <row r="113" spans="2:13" x14ac:dyDescent="0.25">
      <c r="B113" s="7"/>
      <c r="C113" s="22"/>
      <c r="D113" s="7"/>
      <c r="E113" s="7">
        <v>3227</v>
      </c>
      <c r="F113" s="7" t="s">
        <v>85</v>
      </c>
      <c r="G113" s="7"/>
      <c r="H113" s="28" t="s">
        <v>114</v>
      </c>
      <c r="I113" s="47">
        <f t="shared" ref="I113:K113" si="51">I114</f>
        <v>209.88</v>
      </c>
      <c r="J113" s="45">
        <f t="shared" si="51"/>
        <v>9000</v>
      </c>
      <c r="K113" s="47">
        <f t="shared" si="51"/>
        <v>7552.19</v>
      </c>
      <c r="L113" s="58">
        <f t="shared" si="39"/>
        <v>3598.3371450352579</v>
      </c>
      <c r="M113" s="58">
        <f t="shared" si="18"/>
        <v>83.913222222222217</v>
      </c>
    </row>
    <row r="114" spans="2:13" x14ac:dyDescent="0.25">
      <c r="B114" s="7"/>
      <c r="C114" s="22"/>
      <c r="D114" s="7"/>
      <c r="E114" s="7"/>
      <c r="F114" s="7">
        <v>32271</v>
      </c>
      <c r="G114" s="7"/>
      <c r="H114" s="28" t="s">
        <v>114</v>
      </c>
      <c r="I114" s="47">
        <v>209.88</v>
      </c>
      <c r="J114" s="45">
        <v>9000</v>
      </c>
      <c r="K114" s="47">
        <v>7552.19</v>
      </c>
      <c r="L114" s="58">
        <f t="shared" si="39"/>
        <v>3598.3371450352579</v>
      </c>
      <c r="M114" s="58">
        <f t="shared" si="18"/>
        <v>83.913222222222217</v>
      </c>
    </row>
    <row r="115" spans="2:13" x14ac:dyDescent="0.25">
      <c r="B115" s="7"/>
      <c r="C115" s="7"/>
      <c r="D115" s="7">
        <v>323</v>
      </c>
      <c r="E115" s="7"/>
      <c r="F115" s="7"/>
      <c r="G115" s="7"/>
      <c r="H115" s="7" t="s">
        <v>182</v>
      </c>
      <c r="I115" s="47">
        <f>SUM(I116,I119,I123,I126,I132,I135,I137,I140)</f>
        <v>55798.069999999992</v>
      </c>
      <c r="J115" s="45">
        <f>SUM(J116,J119,J123,J126,J132,J135,J137,J140)</f>
        <v>170619</v>
      </c>
      <c r="K115" s="47">
        <f>SUM(K116,K119,K123,K126,K132,K135,K137,K140)</f>
        <v>63803.749999999993</v>
      </c>
      <c r="L115" s="58">
        <f t="shared" si="39"/>
        <v>114.34759302606703</v>
      </c>
      <c r="M115" s="58">
        <f t="shared" si="18"/>
        <v>37.395454199122014</v>
      </c>
    </row>
    <row r="116" spans="2:13" x14ac:dyDescent="0.25">
      <c r="B116" s="7"/>
      <c r="C116" s="22"/>
      <c r="D116" s="7"/>
      <c r="E116" s="7">
        <v>3231</v>
      </c>
      <c r="F116" s="7" t="s">
        <v>85</v>
      </c>
      <c r="G116" s="7"/>
      <c r="H116" s="28" t="s">
        <v>115</v>
      </c>
      <c r="I116" s="47">
        <f>SUM(I117:I118)</f>
        <v>2483.86</v>
      </c>
      <c r="J116" s="45">
        <f>SUM(J117:J118)</f>
        <v>5300</v>
      </c>
      <c r="K116" s="47">
        <f>SUM(K117:K118)</f>
        <v>2389.4699999999998</v>
      </c>
      <c r="L116" s="58">
        <f t="shared" si="39"/>
        <v>96.199866337072123</v>
      </c>
      <c r="M116" s="58">
        <f t="shared" si="18"/>
        <v>45.084339622641508</v>
      </c>
    </row>
    <row r="117" spans="2:13" x14ac:dyDescent="0.25">
      <c r="B117" s="7"/>
      <c r="C117" s="22"/>
      <c r="D117" s="7"/>
      <c r="E117" s="7"/>
      <c r="F117" s="7">
        <v>32311</v>
      </c>
      <c r="G117" s="7"/>
      <c r="H117" s="28" t="s">
        <v>116</v>
      </c>
      <c r="I117" s="47">
        <v>2266.3000000000002</v>
      </c>
      <c r="J117" s="45">
        <v>4900</v>
      </c>
      <c r="K117" s="47">
        <v>2187.1999999999998</v>
      </c>
      <c r="L117" s="58">
        <f t="shared" si="39"/>
        <v>96.509729515068599</v>
      </c>
      <c r="M117" s="58">
        <f t="shared" si="18"/>
        <v>44.63673469387755</v>
      </c>
    </row>
    <row r="118" spans="2:13" x14ac:dyDescent="0.25">
      <c r="B118" s="7"/>
      <c r="C118" s="7"/>
      <c r="D118" s="8"/>
      <c r="E118" s="8"/>
      <c r="F118" s="7">
        <v>32313</v>
      </c>
      <c r="G118" s="7"/>
      <c r="H118" s="7" t="s">
        <v>118</v>
      </c>
      <c r="I118" s="47">
        <v>217.56</v>
      </c>
      <c r="J118" s="45">
        <v>400</v>
      </c>
      <c r="K118" s="47">
        <v>202.27</v>
      </c>
      <c r="L118" s="58">
        <f t="shared" si="39"/>
        <v>92.972053686339407</v>
      </c>
      <c r="M118" s="58">
        <f t="shared" si="18"/>
        <v>50.567499999999995</v>
      </c>
    </row>
    <row r="119" spans="2:13" x14ac:dyDescent="0.25">
      <c r="B119" s="7"/>
      <c r="C119" s="22"/>
      <c r="D119" s="7"/>
      <c r="E119" s="7">
        <v>3232</v>
      </c>
      <c r="F119" s="7" t="s">
        <v>85</v>
      </c>
      <c r="G119" s="7"/>
      <c r="H119" s="28" t="s">
        <v>119</v>
      </c>
      <c r="I119" s="47">
        <v>8175.7</v>
      </c>
      <c r="J119" s="45">
        <f t="shared" ref="J119:K119" si="52">SUM(J120:J122)</f>
        <v>53869</v>
      </c>
      <c r="K119" s="47">
        <f t="shared" si="52"/>
        <v>10919.84</v>
      </c>
      <c r="L119" s="58">
        <f t="shared" si="39"/>
        <v>133.56458774172242</v>
      </c>
      <c r="M119" s="58">
        <f t="shared" si="18"/>
        <v>20.271102118101318</v>
      </c>
    </row>
    <row r="120" spans="2:13" ht="25.5" x14ac:dyDescent="0.25">
      <c r="B120" s="7"/>
      <c r="C120" s="22"/>
      <c r="D120" s="7"/>
      <c r="E120" s="7"/>
      <c r="F120" s="7">
        <v>32321</v>
      </c>
      <c r="G120" s="7"/>
      <c r="H120" s="28" t="s">
        <v>120</v>
      </c>
      <c r="I120" s="47">
        <v>4541.57</v>
      </c>
      <c r="J120" s="45">
        <v>41369</v>
      </c>
      <c r="K120" s="47">
        <v>7916.27</v>
      </c>
      <c r="L120" s="58">
        <f t="shared" si="39"/>
        <v>174.30690267902952</v>
      </c>
      <c r="M120" s="58">
        <f t="shared" si="18"/>
        <v>19.135753825328145</v>
      </c>
    </row>
    <row r="121" spans="2:13" ht="25.5" x14ac:dyDescent="0.25">
      <c r="B121" s="7"/>
      <c r="C121" s="22"/>
      <c r="D121" s="8"/>
      <c r="E121" s="8"/>
      <c r="F121" s="7">
        <v>32322</v>
      </c>
      <c r="G121" s="7"/>
      <c r="H121" s="28" t="s">
        <v>121</v>
      </c>
      <c r="I121" s="47">
        <v>2787.18</v>
      </c>
      <c r="J121" s="45">
        <v>10000</v>
      </c>
      <c r="K121" s="47">
        <v>2258.5700000000002</v>
      </c>
      <c r="L121" s="58">
        <f t="shared" si="39"/>
        <v>81.034235320287891</v>
      </c>
      <c r="M121" s="58">
        <f t="shared" si="18"/>
        <v>22.585700000000003</v>
      </c>
    </row>
    <row r="122" spans="2:13" ht="25.5" x14ac:dyDescent="0.25">
      <c r="B122" s="7"/>
      <c r="C122" s="7"/>
      <c r="D122" s="8"/>
      <c r="E122" s="8"/>
      <c r="F122" s="7">
        <v>32323</v>
      </c>
      <c r="G122" s="7"/>
      <c r="H122" s="28" t="s">
        <v>122</v>
      </c>
      <c r="I122" s="47">
        <v>846.96</v>
      </c>
      <c r="J122" s="45">
        <v>2500</v>
      </c>
      <c r="K122" s="47">
        <v>745</v>
      </c>
      <c r="L122" s="58">
        <f t="shared" ref="L122:L123" si="53">K122/I122*100</f>
        <v>87.961651081515058</v>
      </c>
      <c r="M122" s="58">
        <f t="shared" ref="M122:M177" si="54">K122/J122*100</f>
        <v>29.799999999999997</v>
      </c>
    </row>
    <row r="123" spans="2:13" x14ac:dyDescent="0.25">
      <c r="B123" s="7"/>
      <c r="C123" s="22"/>
      <c r="D123" s="7"/>
      <c r="E123" s="7">
        <v>3233</v>
      </c>
      <c r="F123" s="7" t="s">
        <v>85</v>
      </c>
      <c r="G123" s="7"/>
      <c r="H123" s="28" t="s">
        <v>124</v>
      </c>
      <c r="I123" s="47">
        <f>SUM(I125:I125)</f>
        <v>920.37</v>
      </c>
      <c r="J123" s="45">
        <f>SUM(J125:J125)</f>
        <v>9000</v>
      </c>
      <c r="K123" s="47">
        <f>SUM(K125:K125)</f>
        <v>982.87</v>
      </c>
      <c r="L123" s="58">
        <f t="shared" si="53"/>
        <v>106.79074719949585</v>
      </c>
      <c r="M123" s="58">
        <f t="shared" si="54"/>
        <v>10.920777777777777</v>
      </c>
    </row>
    <row r="124" spans="2:13" x14ac:dyDescent="0.25">
      <c r="B124" s="7"/>
      <c r="C124" s="22"/>
      <c r="D124" s="7"/>
      <c r="E124" s="7"/>
      <c r="F124" s="7">
        <v>32332</v>
      </c>
      <c r="G124" s="7"/>
      <c r="H124" s="10" t="s">
        <v>126</v>
      </c>
      <c r="I124" s="47"/>
      <c r="J124" s="45"/>
      <c r="K124" s="47"/>
      <c r="L124" s="58"/>
      <c r="M124" s="58"/>
    </row>
    <row r="125" spans="2:13" x14ac:dyDescent="0.25">
      <c r="B125" s="7"/>
      <c r="C125" s="22"/>
      <c r="D125" s="7"/>
      <c r="E125" s="7"/>
      <c r="F125" s="7">
        <v>32339</v>
      </c>
      <c r="G125" s="7"/>
      <c r="H125" s="10" t="s">
        <v>201</v>
      </c>
      <c r="I125" s="47">
        <v>920.37</v>
      </c>
      <c r="J125" s="45">
        <v>9000</v>
      </c>
      <c r="K125" s="47">
        <v>982.87</v>
      </c>
      <c r="L125" s="58">
        <f t="shared" ref="L125:L138" si="55">K125/I125*100</f>
        <v>106.79074719949585</v>
      </c>
      <c r="M125" s="58">
        <f t="shared" si="54"/>
        <v>10.920777777777777</v>
      </c>
    </row>
    <row r="126" spans="2:13" x14ac:dyDescent="0.25">
      <c r="B126" s="7"/>
      <c r="C126" s="22"/>
      <c r="D126" s="7"/>
      <c r="E126" s="7">
        <v>3234</v>
      </c>
      <c r="F126" s="7" t="s">
        <v>85</v>
      </c>
      <c r="G126" s="7"/>
      <c r="H126" s="28" t="s">
        <v>127</v>
      </c>
      <c r="I126" s="47">
        <f t="shared" ref="I126" si="56">SUM(I127:I131)</f>
        <v>37395.369999999995</v>
      </c>
      <c r="J126" s="45">
        <f t="shared" ref="J126:K126" si="57">SUM(J127:J131)</f>
        <v>81250</v>
      </c>
      <c r="K126" s="47">
        <f t="shared" si="57"/>
        <v>39599.509999999995</v>
      </c>
      <c r="L126" s="58">
        <f t="shared" si="55"/>
        <v>105.89415213701589</v>
      </c>
      <c r="M126" s="58">
        <f t="shared" si="54"/>
        <v>48.737858461538451</v>
      </c>
    </row>
    <row r="127" spans="2:13" x14ac:dyDescent="0.25">
      <c r="B127" s="7"/>
      <c r="C127" s="22"/>
      <c r="D127" s="7"/>
      <c r="E127" s="7"/>
      <c r="F127" s="7">
        <v>32341</v>
      </c>
      <c r="G127" s="7"/>
      <c r="H127" s="28" t="s">
        <v>128</v>
      </c>
      <c r="I127" s="47">
        <v>14184.49</v>
      </c>
      <c r="J127" s="45">
        <v>27600</v>
      </c>
      <c r="K127" s="47">
        <v>14413.33</v>
      </c>
      <c r="L127" s="58">
        <f t="shared" si="55"/>
        <v>101.61331144087661</v>
      </c>
      <c r="M127" s="58">
        <f t="shared" si="54"/>
        <v>52.222210144927537</v>
      </c>
    </row>
    <row r="128" spans="2:13" x14ac:dyDescent="0.25">
      <c r="B128" s="7"/>
      <c r="C128" s="22"/>
      <c r="D128" s="8"/>
      <c r="E128" s="8"/>
      <c r="F128" s="7">
        <v>32342</v>
      </c>
      <c r="G128" s="7"/>
      <c r="H128" s="7" t="s">
        <v>129</v>
      </c>
      <c r="I128" s="47">
        <v>17424.47</v>
      </c>
      <c r="J128" s="45">
        <v>37200</v>
      </c>
      <c r="K128" s="47">
        <v>18397.48</v>
      </c>
      <c r="L128" s="58">
        <f t="shared" si="55"/>
        <v>105.5841583703837</v>
      </c>
      <c r="M128" s="58">
        <f t="shared" si="54"/>
        <v>49.45559139784946</v>
      </c>
    </row>
    <row r="129" spans="2:13" x14ac:dyDescent="0.25">
      <c r="B129" s="7"/>
      <c r="C129" s="7"/>
      <c r="D129" s="8"/>
      <c r="E129" s="8"/>
      <c r="F129" s="7">
        <v>32343</v>
      </c>
      <c r="G129" s="7"/>
      <c r="H129" s="7" t="s">
        <v>130</v>
      </c>
      <c r="I129" s="47">
        <v>1225</v>
      </c>
      <c r="J129" s="45">
        <v>2450</v>
      </c>
      <c r="K129" s="47">
        <v>1225</v>
      </c>
      <c r="L129" s="58">
        <f t="shared" si="55"/>
        <v>100</v>
      </c>
      <c r="M129" s="58">
        <f t="shared" si="54"/>
        <v>50</v>
      </c>
    </row>
    <row r="130" spans="2:13" x14ac:dyDescent="0.25">
      <c r="B130" s="7"/>
      <c r="C130" s="22"/>
      <c r="D130" s="7"/>
      <c r="E130" s="7"/>
      <c r="F130" s="7">
        <v>32344</v>
      </c>
      <c r="G130" s="7"/>
      <c r="H130" s="28" t="s">
        <v>131</v>
      </c>
      <c r="I130" s="47"/>
      <c r="J130" s="45"/>
      <c r="K130" s="47"/>
      <c r="L130" s="58"/>
      <c r="M130" s="58"/>
    </row>
    <row r="131" spans="2:13" x14ac:dyDescent="0.25">
      <c r="B131" s="7"/>
      <c r="C131" s="22"/>
      <c r="D131" s="8"/>
      <c r="E131" s="8"/>
      <c r="F131" s="7">
        <v>32349</v>
      </c>
      <c r="G131" s="7"/>
      <c r="H131" s="7" t="s">
        <v>132</v>
      </c>
      <c r="I131" s="47">
        <v>4561.41</v>
      </c>
      <c r="J131" s="45">
        <v>14000</v>
      </c>
      <c r="K131" s="47">
        <v>5563.7</v>
      </c>
      <c r="L131" s="58">
        <f t="shared" si="55"/>
        <v>121.97324949960648</v>
      </c>
      <c r="M131" s="58">
        <f t="shared" si="54"/>
        <v>39.740714285714283</v>
      </c>
    </row>
    <row r="132" spans="2:13" x14ac:dyDescent="0.25">
      <c r="B132" s="7"/>
      <c r="C132" s="22"/>
      <c r="D132" s="7"/>
      <c r="E132" s="7">
        <v>3236</v>
      </c>
      <c r="F132" s="7" t="s">
        <v>85</v>
      </c>
      <c r="G132" s="7"/>
      <c r="H132" s="28" t="s">
        <v>135</v>
      </c>
      <c r="I132" s="47">
        <f t="shared" ref="I132" si="58">SUM(I133:I134)</f>
        <v>901.1</v>
      </c>
      <c r="J132" s="45">
        <f t="shared" ref="J132:K132" si="59">SUM(J133:J134)</f>
        <v>2400</v>
      </c>
      <c r="K132" s="47">
        <f t="shared" si="59"/>
        <v>643.1</v>
      </c>
      <c r="L132" s="58">
        <f t="shared" si="55"/>
        <v>71.368327599600491</v>
      </c>
      <c r="M132" s="58">
        <f t="shared" si="54"/>
        <v>26.795833333333334</v>
      </c>
    </row>
    <row r="133" spans="2:13" x14ac:dyDescent="0.25">
      <c r="B133" s="7"/>
      <c r="C133" s="22"/>
      <c r="D133" s="7"/>
      <c r="E133" s="7"/>
      <c r="F133" s="7">
        <v>32361</v>
      </c>
      <c r="G133" s="7"/>
      <c r="H133" s="28" t="s">
        <v>133</v>
      </c>
      <c r="I133" s="47">
        <v>901.1</v>
      </c>
      <c r="J133" s="45">
        <v>2400</v>
      </c>
      <c r="K133" s="47">
        <v>643.1</v>
      </c>
      <c r="L133" s="58">
        <f t="shared" si="55"/>
        <v>71.368327599600491</v>
      </c>
      <c r="M133" s="58">
        <f t="shared" si="54"/>
        <v>26.795833333333334</v>
      </c>
    </row>
    <row r="134" spans="2:13" x14ac:dyDescent="0.25">
      <c r="B134" s="7"/>
      <c r="C134" s="22"/>
      <c r="D134" s="8"/>
      <c r="E134" s="8"/>
      <c r="F134" s="7">
        <v>32363</v>
      </c>
      <c r="G134" s="7"/>
      <c r="H134" s="7" t="s">
        <v>134</v>
      </c>
      <c r="I134" s="47"/>
      <c r="J134" s="45"/>
      <c r="K134" s="47"/>
      <c r="L134" s="58"/>
      <c r="M134" s="58"/>
    </row>
    <row r="135" spans="2:13" x14ac:dyDescent="0.25">
      <c r="B135" s="7"/>
      <c r="C135" s="22"/>
      <c r="D135" s="7"/>
      <c r="E135" s="7">
        <v>3237</v>
      </c>
      <c r="F135" s="7" t="s">
        <v>85</v>
      </c>
      <c r="G135" s="7"/>
      <c r="H135" s="28" t="s">
        <v>136</v>
      </c>
      <c r="I135" s="47">
        <f t="shared" ref="I135:K135" si="60">I136</f>
        <v>2804.61</v>
      </c>
      <c r="J135" s="45">
        <f t="shared" si="60"/>
        <v>10000</v>
      </c>
      <c r="K135" s="47">
        <f t="shared" si="60"/>
        <v>2691.99</v>
      </c>
      <c r="L135" s="58">
        <f t="shared" si="55"/>
        <v>95.984468428765481</v>
      </c>
      <c r="M135" s="58">
        <f t="shared" si="54"/>
        <v>26.919899999999998</v>
      </c>
    </row>
    <row r="136" spans="2:13" x14ac:dyDescent="0.25">
      <c r="B136" s="7"/>
      <c r="C136" s="22"/>
      <c r="D136" s="7"/>
      <c r="E136" s="7"/>
      <c r="F136" s="7">
        <v>32379</v>
      </c>
      <c r="G136" s="7"/>
      <c r="H136" s="28" t="s">
        <v>137</v>
      </c>
      <c r="I136" s="47">
        <v>2804.61</v>
      </c>
      <c r="J136" s="45">
        <v>10000</v>
      </c>
      <c r="K136" s="47">
        <v>2691.99</v>
      </c>
      <c r="L136" s="58">
        <f t="shared" si="55"/>
        <v>95.984468428765481</v>
      </c>
      <c r="M136" s="58">
        <f t="shared" si="54"/>
        <v>26.919899999999998</v>
      </c>
    </row>
    <row r="137" spans="2:13" x14ac:dyDescent="0.25">
      <c r="B137" s="7"/>
      <c r="C137" s="22"/>
      <c r="D137" s="7"/>
      <c r="E137" s="7">
        <v>3238</v>
      </c>
      <c r="F137" s="7" t="s">
        <v>85</v>
      </c>
      <c r="G137" s="7"/>
      <c r="H137" s="28" t="s">
        <v>138</v>
      </c>
      <c r="I137" s="47">
        <f>I139+I138</f>
        <v>2941.6</v>
      </c>
      <c r="J137" s="45">
        <f>J139+J138</f>
        <v>7900</v>
      </c>
      <c r="K137" s="47">
        <f>K139+K138</f>
        <v>6226.6</v>
      </c>
      <c r="L137" s="58">
        <f t="shared" si="55"/>
        <v>211.67391895567042</v>
      </c>
      <c r="M137" s="58">
        <f t="shared" si="54"/>
        <v>78.817721518987355</v>
      </c>
    </row>
    <row r="138" spans="2:13" x14ac:dyDescent="0.25">
      <c r="B138" s="7"/>
      <c r="C138" s="22"/>
      <c r="D138" s="7"/>
      <c r="E138" s="7"/>
      <c r="F138" s="7">
        <v>32381</v>
      </c>
      <c r="G138" s="7"/>
      <c r="H138" s="10" t="s">
        <v>202</v>
      </c>
      <c r="I138" s="47">
        <v>2926.66</v>
      </c>
      <c r="J138" s="45">
        <v>7800</v>
      </c>
      <c r="K138" s="47">
        <v>6210</v>
      </c>
      <c r="L138" s="58">
        <f t="shared" si="55"/>
        <v>212.18727149720161</v>
      </c>
      <c r="M138" s="58">
        <f t="shared" si="54"/>
        <v>79.615384615384613</v>
      </c>
    </row>
    <row r="139" spans="2:13" x14ac:dyDescent="0.25">
      <c r="B139" s="7"/>
      <c r="C139" s="22"/>
      <c r="D139" s="7"/>
      <c r="E139" s="7"/>
      <c r="F139" s="7">
        <v>32389</v>
      </c>
      <c r="G139" s="7"/>
      <c r="H139" s="28" t="s">
        <v>139</v>
      </c>
      <c r="I139" s="47">
        <v>14.94</v>
      </c>
      <c r="J139" s="45">
        <v>100</v>
      </c>
      <c r="K139" s="47">
        <v>16.600000000000001</v>
      </c>
      <c r="L139" s="58">
        <f t="shared" ref="L139:L153" si="61">K139/I139*100</f>
        <v>111.11111111111111</v>
      </c>
      <c r="M139" s="58">
        <f t="shared" si="54"/>
        <v>16.600000000000001</v>
      </c>
    </row>
    <row r="140" spans="2:13" x14ac:dyDescent="0.25">
      <c r="B140" s="7"/>
      <c r="C140" s="22"/>
      <c r="D140" s="7"/>
      <c r="E140" s="7">
        <v>3239</v>
      </c>
      <c r="F140" s="7" t="s">
        <v>85</v>
      </c>
      <c r="G140" s="7"/>
      <c r="H140" s="28" t="s">
        <v>140</v>
      </c>
      <c r="I140" s="47">
        <f t="shared" ref="I140" si="62">SUM(I141:I142)</f>
        <v>175.46</v>
      </c>
      <c r="J140" s="45">
        <f t="shared" ref="J140:K140" si="63">SUM(J141:J142)</f>
        <v>900</v>
      </c>
      <c r="K140" s="47">
        <f t="shared" si="63"/>
        <v>350.37</v>
      </c>
      <c r="L140" s="58">
        <f t="shared" si="61"/>
        <v>199.68653824233442</v>
      </c>
      <c r="M140" s="58">
        <f t="shared" si="54"/>
        <v>38.93</v>
      </c>
    </row>
    <row r="141" spans="2:13" x14ac:dyDescent="0.25">
      <c r="B141" s="7"/>
      <c r="C141" s="22"/>
      <c r="D141" s="7"/>
      <c r="E141" s="7"/>
      <c r="F141" s="7">
        <v>32394</v>
      </c>
      <c r="G141" s="7"/>
      <c r="H141" s="10" t="s">
        <v>141</v>
      </c>
      <c r="I141" s="47">
        <v>158.81</v>
      </c>
      <c r="J141" s="45">
        <v>700</v>
      </c>
      <c r="K141" s="47">
        <v>194.48</v>
      </c>
      <c r="L141" s="58">
        <f t="shared" si="61"/>
        <v>122.46080221648509</v>
      </c>
      <c r="M141" s="58">
        <f t="shared" si="54"/>
        <v>27.782857142857143</v>
      </c>
    </row>
    <row r="142" spans="2:13" x14ac:dyDescent="0.25">
      <c r="B142" s="7"/>
      <c r="C142" s="22"/>
      <c r="D142" s="7"/>
      <c r="E142" s="7"/>
      <c r="F142" s="7">
        <v>32399</v>
      </c>
      <c r="G142" s="7"/>
      <c r="H142" s="10" t="s">
        <v>140</v>
      </c>
      <c r="I142" s="47">
        <v>16.649999999999999</v>
      </c>
      <c r="J142" s="45">
        <v>200</v>
      </c>
      <c r="K142" s="47">
        <v>155.88999999999999</v>
      </c>
      <c r="L142" s="58">
        <f t="shared" si="61"/>
        <v>936.27627627627635</v>
      </c>
      <c r="M142" s="58">
        <f t="shared" si="54"/>
        <v>77.944999999999993</v>
      </c>
    </row>
    <row r="143" spans="2:13" x14ac:dyDescent="0.25">
      <c r="B143" s="7"/>
      <c r="C143" s="7"/>
      <c r="D143" s="7">
        <v>329</v>
      </c>
      <c r="E143" s="7"/>
      <c r="F143" s="7"/>
      <c r="G143" s="7"/>
      <c r="H143" s="7" t="s">
        <v>142</v>
      </c>
      <c r="I143" s="47">
        <v>4571.29</v>
      </c>
      <c r="J143" s="45">
        <f>SUM(J144+J146+J152+J156)</f>
        <v>19700</v>
      </c>
      <c r="K143" s="47">
        <f>SUM(K144,K146,K150,K152,K156)</f>
        <v>6971.2800000000007</v>
      </c>
      <c r="L143" s="58">
        <f t="shared" si="61"/>
        <v>152.50137269785992</v>
      </c>
      <c r="M143" s="58">
        <f t="shared" si="54"/>
        <v>35.387208121827413</v>
      </c>
    </row>
    <row r="144" spans="2:13" x14ac:dyDescent="0.25">
      <c r="B144" s="7"/>
      <c r="C144" s="22"/>
      <c r="D144" s="7"/>
      <c r="E144" s="7">
        <v>3291</v>
      </c>
      <c r="F144" s="7" t="s">
        <v>85</v>
      </c>
      <c r="G144" s="7"/>
      <c r="H144" s="28" t="s">
        <v>143</v>
      </c>
      <c r="I144" s="47">
        <f t="shared" ref="I144:K144" si="64">I145</f>
        <v>2972.16</v>
      </c>
      <c r="J144" s="45">
        <f t="shared" si="64"/>
        <v>8000</v>
      </c>
      <c r="K144" s="47">
        <f t="shared" si="64"/>
        <v>4518.3500000000004</v>
      </c>
      <c r="L144" s="58">
        <f t="shared" si="61"/>
        <v>152.02243486218779</v>
      </c>
      <c r="M144" s="58">
        <f t="shared" si="54"/>
        <v>56.479375000000012</v>
      </c>
    </row>
    <row r="145" spans="2:13" ht="25.5" x14ac:dyDescent="0.25">
      <c r="B145" s="7"/>
      <c r="C145" s="22"/>
      <c r="D145" s="7"/>
      <c r="E145" s="7"/>
      <c r="F145" s="7">
        <v>32911</v>
      </c>
      <c r="G145" s="7"/>
      <c r="H145" s="28" t="s">
        <v>144</v>
      </c>
      <c r="I145" s="47">
        <v>2972.16</v>
      </c>
      <c r="J145" s="45">
        <v>8000</v>
      </c>
      <c r="K145" s="47">
        <v>4518.3500000000004</v>
      </c>
      <c r="L145" s="58">
        <f t="shared" si="61"/>
        <v>152.02243486218779</v>
      </c>
      <c r="M145" s="58">
        <f t="shared" si="54"/>
        <v>56.479375000000012</v>
      </c>
    </row>
    <row r="146" spans="2:13" x14ac:dyDescent="0.25">
      <c r="B146" s="7"/>
      <c r="C146" s="22"/>
      <c r="D146" s="7"/>
      <c r="E146" s="7">
        <v>3292</v>
      </c>
      <c r="F146" s="7" t="s">
        <v>85</v>
      </c>
      <c r="G146" s="7"/>
      <c r="H146" s="28" t="s">
        <v>145</v>
      </c>
      <c r="I146" s="47">
        <f t="shared" ref="I146" si="65">SUM(I147:I149)</f>
        <v>240.46</v>
      </c>
      <c r="J146" s="45">
        <f t="shared" ref="J146:K146" si="66">SUM(J147:J149)</f>
        <v>6800</v>
      </c>
      <c r="K146" s="47">
        <f t="shared" si="66"/>
        <v>159.09</v>
      </c>
      <c r="L146" s="58">
        <v>0</v>
      </c>
      <c r="M146" s="58">
        <f t="shared" si="54"/>
        <v>2.339558823529412</v>
      </c>
    </row>
    <row r="147" spans="2:13" x14ac:dyDescent="0.25">
      <c r="B147" s="7"/>
      <c r="C147" s="22"/>
      <c r="D147" s="7"/>
      <c r="E147" s="7"/>
      <c r="F147" s="7">
        <v>32921</v>
      </c>
      <c r="G147" s="7"/>
      <c r="H147" s="28" t="s">
        <v>146</v>
      </c>
      <c r="I147" s="47">
        <v>240.46</v>
      </c>
      <c r="J147" s="45">
        <v>1800</v>
      </c>
      <c r="K147" s="47">
        <v>159.09</v>
      </c>
      <c r="L147" s="58">
        <v>0</v>
      </c>
      <c r="M147" s="58">
        <f t="shared" si="54"/>
        <v>8.8383333333333347</v>
      </c>
    </row>
    <row r="148" spans="2:13" x14ac:dyDescent="0.25">
      <c r="B148" s="7"/>
      <c r="C148" s="22"/>
      <c r="D148" s="8"/>
      <c r="E148" s="8"/>
      <c r="F148" s="7">
        <v>32922</v>
      </c>
      <c r="G148" s="7"/>
      <c r="H148" s="28" t="s">
        <v>147</v>
      </c>
      <c r="I148" s="47">
        <v>0</v>
      </c>
      <c r="J148" s="45">
        <v>2800</v>
      </c>
      <c r="K148" s="47">
        <v>0</v>
      </c>
      <c r="L148" s="58">
        <v>0</v>
      </c>
      <c r="M148" s="58">
        <f t="shared" si="54"/>
        <v>0</v>
      </c>
    </row>
    <row r="149" spans="2:13" x14ac:dyDescent="0.25">
      <c r="B149" s="7"/>
      <c r="C149" s="7"/>
      <c r="D149" s="8"/>
      <c r="E149" s="8"/>
      <c r="F149" s="7">
        <v>32923</v>
      </c>
      <c r="G149" s="7"/>
      <c r="H149" s="28" t="s">
        <v>148</v>
      </c>
      <c r="I149" s="47">
        <v>0</v>
      </c>
      <c r="J149" s="45">
        <v>2200</v>
      </c>
      <c r="K149" s="47">
        <v>0</v>
      </c>
      <c r="L149" s="58">
        <v>0</v>
      </c>
      <c r="M149" s="58">
        <f t="shared" si="54"/>
        <v>0</v>
      </c>
    </row>
    <row r="150" spans="2:13" x14ac:dyDescent="0.25">
      <c r="B150" s="7"/>
      <c r="C150" s="22"/>
      <c r="D150" s="7"/>
      <c r="E150" s="7">
        <v>3293</v>
      </c>
      <c r="F150" s="7" t="s">
        <v>85</v>
      </c>
      <c r="G150" s="7"/>
      <c r="H150" s="28" t="s">
        <v>149</v>
      </c>
      <c r="I150" s="47"/>
      <c r="J150" s="45"/>
      <c r="K150" s="47"/>
      <c r="L150" s="58"/>
      <c r="M150" s="58"/>
    </row>
    <row r="151" spans="2:13" x14ac:dyDescent="0.25">
      <c r="B151" s="7"/>
      <c r="C151" s="22"/>
      <c r="D151" s="7"/>
      <c r="E151" s="7"/>
      <c r="F151" s="7">
        <v>32931</v>
      </c>
      <c r="G151" s="7"/>
      <c r="H151" s="28" t="s">
        <v>149</v>
      </c>
      <c r="I151" s="47"/>
      <c r="J151" s="45"/>
      <c r="K151" s="47"/>
      <c r="L151" s="58"/>
      <c r="M151" s="58"/>
    </row>
    <row r="152" spans="2:13" x14ac:dyDescent="0.25">
      <c r="B152" s="7"/>
      <c r="C152" s="22"/>
      <c r="D152" s="7"/>
      <c r="E152" s="7">
        <v>3295</v>
      </c>
      <c r="F152" s="7" t="s">
        <v>85</v>
      </c>
      <c r="G152" s="7"/>
      <c r="H152" s="28" t="s">
        <v>150</v>
      </c>
      <c r="I152" s="47">
        <v>0</v>
      </c>
      <c r="J152" s="45">
        <f t="shared" ref="J152:K152" si="67">J153</f>
        <v>4800</v>
      </c>
      <c r="K152" s="45">
        <f t="shared" si="67"/>
        <v>2293.84</v>
      </c>
      <c r="L152" s="58" t="e">
        <f t="shared" si="61"/>
        <v>#DIV/0!</v>
      </c>
      <c r="M152" s="58">
        <v>0</v>
      </c>
    </row>
    <row r="153" spans="2:13" x14ac:dyDescent="0.25">
      <c r="B153" s="7"/>
      <c r="C153" s="22"/>
      <c r="D153" s="7"/>
      <c r="E153" s="7"/>
      <c r="F153" s="7">
        <v>32952</v>
      </c>
      <c r="G153" s="7"/>
      <c r="H153" s="10" t="s">
        <v>204</v>
      </c>
      <c r="I153" s="47">
        <v>0</v>
      </c>
      <c r="J153" s="45">
        <v>4800</v>
      </c>
      <c r="K153" s="47">
        <v>2293.84</v>
      </c>
      <c r="L153" s="58" t="e">
        <f t="shared" si="61"/>
        <v>#DIV/0!</v>
      </c>
      <c r="M153" s="58">
        <v>0</v>
      </c>
    </row>
    <row r="154" spans="2:13" x14ac:dyDescent="0.25">
      <c r="B154" s="7"/>
      <c r="C154" s="22"/>
      <c r="D154" s="7"/>
      <c r="E154" s="7"/>
      <c r="F154" s="7" t="s">
        <v>85</v>
      </c>
      <c r="G154" s="7"/>
      <c r="H154" s="28" t="s">
        <v>181</v>
      </c>
      <c r="I154" s="47">
        <f t="shared" ref="I154:K154" si="68">I155</f>
        <v>0</v>
      </c>
      <c r="J154" s="45">
        <f t="shared" si="68"/>
        <v>4800</v>
      </c>
      <c r="K154" s="47">
        <f t="shared" si="68"/>
        <v>2293.84</v>
      </c>
      <c r="L154" s="58">
        <v>0</v>
      </c>
      <c r="M154" s="58">
        <v>0</v>
      </c>
    </row>
    <row r="155" spans="2:13" ht="25.5" x14ac:dyDescent="0.25">
      <c r="B155" s="7"/>
      <c r="C155" s="22"/>
      <c r="D155" s="7"/>
      <c r="E155" s="7"/>
      <c r="F155" s="7">
        <v>32955</v>
      </c>
      <c r="G155" s="7"/>
      <c r="H155" s="28" t="s">
        <v>258</v>
      </c>
      <c r="I155" s="47">
        <v>0</v>
      </c>
      <c r="J155" s="45">
        <v>4800</v>
      </c>
      <c r="K155" s="47">
        <v>2293.84</v>
      </c>
      <c r="L155" s="58">
        <v>0</v>
      </c>
      <c r="M155" s="58">
        <v>0</v>
      </c>
    </row>
    <row r="156" spans="2:13" x14ac:dyDescent="0.25">
      <c r="B156" s="7"/>
      <c r="C156" s="22"/>
      <c r="D156" s="7"/>
      <c r="E156" s="7">
        <v>3299</v>
      </c>
      <c r="F156" s="7"/>
      <c r="G156" s="7"/>
      <c r="H156" s="10" t="s">
        <v>207</v>
      </c>
      <c r="I156" s="45">
        <f t="shared" ref="I156:K156" si="69">SUM(I157)</f>
        <v>1358.67</v>
      </c>
      <c r="J156" s="45">
        <f>SUM(J157)</f>
        <v>100</v>
      </c>
      <c r="K156" s="45">
        <f t="shared" si="69"/>
        <v>0</v>
      </c>
      <c r="L156" s="58">
        <v>0</v>
      </c>
      <c r="M156" s="58">
        <f t="shared" si="54"/>
        <v>0</v>
      </c>
    </row>
    <row r="157" spans="2:13" x14ac:dyDescent="0.25">
      <c r="B157" s="7"/>
      <c r="C157" s="22"/>
      <c r="D157" s="7"/>
      <c r="E157" s="7"/>
      <c r="F157" s="7">
        <v>32999</v>
      </c>
      <c r="G157" s="7"/>
      <c r="H157" s="10" t="s">
        <v>207</v>
      </c>
      <c r="I157" s="47">
        <v>1358.67</v>
      </c>
      <c r="J157" s="45">
        <v>100</v>
      </c>
      <c r="K157" s="47">
        <v>0</v>
      </c>
      <c r="L157" s="58">
        <v>0</v>
      </c>
      <c r="M157" s="58">
        <f t="shared" si="54"/>
        <v>0</v>
      </c>
    </row>
    <row r="158" spans="2:13" x14ac:dyDescent="0.25">
      <c r="B158" s="7"/>
      <c r="C158" s="22">
        <v>34</v>
      </c>
      <c r="D158" s="31"/>
      <c r="E158" s="31"/>
      <c r="F158" s="31"/>
      <c r="G158" s="31"/>
      <c r="H158" s="22" t="s">
        <v>151</v>
      </c>
      <c r="I158" s="48">
        <f t="shared" ref="I158:K158" si="70">I159</f>
        <v>2147.2400000000002</v>
      </c>
      <c r="J158" s="46">
        <f t="shared" si="70"/>
        <v>5400</v>
      </c>
      <c r="K158" s="48">
        <f t="shared" si="70"/>
        <v>2535.31</v>
      </c>
      <c r="L158" s="80">
        <f t="shared" ref="L158:L169" si="71">K158/I158*100</f>
        <v>118.07296808926806</v>
      </c>
      <c r="M158" s="80">
        <f t="shared" si="54"/>
        <v>46.950185185185184</v>
      </c>
    </row>
    <row r="159" spans="2:13" x14ac:dyDescent="0.25">
      <c r="B159" s="7"/>
      <c r="C159" s="7"/>
      <c r="D159" s="7">
        <v>343</v>
      </c>
      <c r="E159" s="7"/>
      <c r="F159" s="7"/>
      <c r="G159" s="7"/>
      <c r="H159" s="7" t="s">
        <v>152</v>
      </c>
      <c r="I159" s="47">
        <f t="shared" ref="I159" si="72">SUM(I160,I162)</f>
        <v>2147.2400000000002</v>
      </c>
      <c r="J159" s="45">
        <f t="shared" ref="J159:K159" si="73">SUM(J160,J162)</f>
        <v>5400</v>
      </c>
      <c r="K159" s="47">
        <f t="shared" si="73"/>
        <v>2535.31</v>
      </c>
      <c r="L159" s="58">
        <f t="shared" si="71"/>
        <v>118.07296808926806</v>
      </c>
      <c r="M159" s="58">
        <f t="shared" si="54"/>
        <v>46.950185185185184</v>
      </c>
    </row>
    <row r="160" spans="2:13" x14ac:dyDescent="0.25">
      <c r="B160" s="7"/>
      <c r="C160" s="22"/>
      <c r="D160" s="7"/>
      <c r="E160" s="7">
        <v>3431</v>
      </c>
      <c r="F160" s="7"/>
      <c r="G160" s="7"/>
      <c r="H160" s="28" t="s">
        <v>153</v>
      </c>
      <c r="I160" s="47">
        <f t="shared" ref="I160:K160" si="74">I161</f>
        <v>2143.3000000000002</v>
      </c>
      <c r="J160" s="45">
        <f t="shared" si="74"/>
        <v>5400</v>
      </c>
      <c r="K160" s="47">
        <f t="shared" si="74"/>
        <v>2535.31</v>
      </c>
      <c r="L160" s="58">
        <f t="shared" si="71"/>
        <v>118.29002006252041</v>
      </c>
      <c r="M160" s="58">
        <f t="shared" si="54"/>
        <v>46.950185185185184</v>
      </c>
    </row>
    <row r="161" spans="2:13" x14ac:dyDescent="0.25">
      <c r="B161" s="7"/>
      <c r="C161" s="22"/>
      <c r="D161" s="7"/>
      <c r="E161" s="7"/>
      <c r="F161" s="7">
        <v>34312</v>
      </c>
      <c r="G161" s="7"/>
      <c r="H161" s="28" t="s">
        <v>154</v>
      </c>
      <c r="I161" s="47">
        <v>2143.3000000000002</v>
      </c>
      <c r="J161" s="45">
        <v>5400</v>
      </c>
      <c r="K161" s="47">
        <v>2535.31</v>
      </c>
      <c r="L161" s="58">
        <f t="shared" si="71"/>
        <v>118.29002006252041</v>
      </c>
      <c r="M161" s="58">
        <f t="shared" si="54"/>
        <v>46.950185185185184</v>
      </c>
    </row>
    <row r="162" spans="2:13" x14ac:dyDescent="0.25">
      <c r="B162" s="7"/>
      <c r="C162" s="22"/>
      <c r="D162" s="7"/>
      <c r="E162" s="7">
        <v>3433</v>
      </c>
      <c r="F162" s="7"/>
      <c r="G162" s="7"/>
      <c r="H162" s="28" t="s">
        <v>155</v>
      </c>
      <c r="I162" s="47">
        <v>3.94</v>
      </c>
      <c r="J162" s="45">
        <f t="shared" ref="J162:K162" si="75">SUM(J163:J165)</f>
        <v>0</v>
      </c>
      <c r="K162" s="47">
        <f t="shared" si="75"/>
        <v>0</v>
      </c>
      <c r="L162" s="58">
        <f t="shared" si="71"/>
        <v>0</v>
      </c>
      <c r="M162" s="58" t="e">
        <f t="shared" si="54"/>
        <v>#DIV/0!</v>
      </c>
    </row>
    <row r="163" spans="2:13" x14ac:dyDescent="0.25">
      <c r="B163" s="7"/>
      <c r="C163" s="22"/>
      <c r="D163" s="7"/>
      <c r="E163" s="7"/>
      <c r="F163" s="7">
        <v>34331</v>
      </c>
      <c r="G163" s="7"/>
      <c r="H163" s="28" t="s">
        <v>156</v>
      </c>
      <c r="I163" s="47"/>
      <c r="J163" s="45"/>
      <c r="K163" s="47"/>
      <c r="L163" s="58"/>
      <c r="M163" s="58"/>
    </row>
    <row r="164" spans="2:13" x14ac:dyDescent="0.25">
      <c r="B164" s="7"/>
      <c r="C164" s="22"/>
      <c r="D164" s="7"/>
      <c r="E164" s="7"/>
      <c r="F164" s="7">
        <v>34332</v>
      </c>
      <c r="G164" s="7"/>
      <c r="H164" s="28" t="s">
        <v>157</v>
      </c>
      <c r="I164" s="47"/>
      <c r="J164" s="45"/>
      <c r="K164" s="47"/>
      <c r="L164" s="58"/>
      <c r="M164" s="58"/>
    </row>
    <row r="165" spans="2:13" x14ac:dyDescent="0.25">
      <c r="B165" s="7"/>
      <c r="C165" s="22"/>
      <c r="D165" s="7"/>
      <c r="E165" s="7"/>
      <c r="F165" s="7">
        <v>34333</v>
      </c>
      <c r="G165" s="7"/>
      <c r="H165" s="10" t="s">
        <v>206</v>
      </c>
      <c r="I165" s="47">
        <v>3.94</v>
      </c>
      <c r="J165" s="45">
        <v>0</v>
      </c>
      <c r="K165" s="47">
        <v>0</v>
      </c>
      <c r="L165" s="58">
        <v>0</v>
      </c>
      <c r="M165" s="58">
        <v>0</v>
      </c>
    </row>
    <row r="166" spans="2:13" ht="30" x14ac:dyDescent="0.25">
      <c r="B166" s="7"/>
      <c r="C166" s="22">
        <v>37</v>
      </c>
      <c r="D166" s="31"/>
      <c r="E166" s="31"/>
      <c r="F166" s="31"/>
      <c r="G166" s="31"/>
      <c r="H166" s="84" t="s">
        <v>173</v>
      </c>
      <c r="I166" s="48">
        <f t="shared" ref="I166:K166" si="76">I167</f>
        <v>858.4</v>
      </c>
      <c r="J166" s="46">
        <f t="shared" si="76"/>
        <v>1900</v>
      </c>
      <c r="K166" s="48">
        <f t="shared" si="76"/>
        <v>835.16</v>
      </c>
      <c r="L166" s="80">
        <f t="shared" si="71"/>
        <v>97.292637465051257</v>
      </c>
      <c r="M166" s="80">
        <f t="shared" si="54"/>
        <v>43.955789473684206</v>
      </c>
    </row>
    <row r="167" spans="2:13" x14ac:dyDescent="0.25">
      <c r="B167" s="7"/>
      <c r="C167" s="7"/>
      <c r="D167" s="7">
        <v>372</v>
      </c>
      <c r="E167" s="7"/>
      <c r="F167" s="7"/>
      <c r="G167" s="7"/>
      <c r="H167" s="51" t="s">
        <v>174</v>
      </c>
      <c r="I167" s="47">
        <f t="shared" ref="I167" si="77">SUM(I168,I170)</f>
        <v>858.4</v>
      </c>
      <c r="J167" s="45">
        <f t="shared" ref="J167:K167" si="78">SUM(J168,J170)</f>
        <v>1900</v>
      </c>
      <c r="K167" s="47">
        <f t="shared" si="78"/>
        <v>835.16</v>
      </c>
      <c r="L167" s="58">
        <f t="shared" si="71"/>
        <v>97.292637465051257</v>
      </c>
      <c r="M167" s="58">
        <f t="shared" si="54"/>
        <v>43.955789473684206</v>
      </c>
    </row>
    <row r="168" spans="2:13" x14ac:dyDescent="0.25">
      <c r="B168" s="7"/>
      <c r="C168" s="22"/>
      <c r="D168" s="7"/>
      <c r="E168" s="7">
        <v>3721</v>
      </c>
      <c r="F168" s="7"/>
      <c r="G168" s="7"/>
      <c r="H168" s="52" t="s">
        <v>175</v>
      </c>
      <c r="I168" s="47">
        <f t="shared" ref="I168:K168" si="79">I169</f>
        <v>858.4</v>
      </c>
      <c r="J168" s="45">
        <f t="shared" si="79"/>
        <v>1900</v>
      </c>
      <c r="K168" s="47">
        <f t="shared" si="79"/>
        <v>835.16</v>
      </c>
      <c r="L168" s="58">
        <f t="shared" si="71"/>
        <v>97.292637465051257</v>
      </c>
      <c r="M168" s="58">
        <f t="shared" si="54"/>
        <v>43.955789473684206</v>
      </c>
    </row>
    <row r="169" spans="2:13" x14ac:dyDescent="0.25">
      <c r="B169" s="7"/>
      <c r="C169" s="22"/>
      <c r="D169" s="7"/>
      <c r="E169" s="7"/>
      <c r="F169" s="7">
        <v>37212</v>
      </c>
      <c r="G169" s="7"/>
      <c r="H169" s="10" t="s">
        <v>205</v>
      </c>
      <c r="I169" s="47">
        <v>858.4</v>
      </c>
      <c r="J169" s="45">
        <v>1900</v>
      </c>
      <c r="K169" s="47">
        <v>835.16</v>
      </c>
      <c r="L169" s="58">
        <f t="shared" si="71"/>
        <v>97.292637465051257</v>
      </c>
      <c r="M169" s="58">
        <f t="shared" si="54"/>
        <v>43.955789473684206</v>
      </c>
    </row>
    <row r="170" spans="2:13" x14ac:dyDescent="0.25">
      <c r="B170" s="7"/>
      <c r="C170" s="22"/>
      <c r="D170" s="7"/>
      <c r="E170" s="7">
        <v>3722</v>
      </c>
      <c r="F170" s="7"/>
      <c r="G170" s="7"/>
      <c r="H170" s="52" t="s">
        <v>177</v>
      </c>
      <c r="I170" s="47"/>
      <c r="J170" s="45"/>
      <c r="K170" s="47"/>
      <c r="L170" s="58"/>
      <c r="M170" s="58"/>
    </row>
    <row r="171" spans="2:13" x14ac:dyDescent="0.25">
      <c r="B171" s="7"/>
      <c r="C171" s="22"/>
      <c r="D171" s="7"/>
      <c r="E171" s="7"/>
      <c r="F171" s="7">
        <v>37229</v>
      </c>
      <c r="G171" s="7"/>
      <c r="H171" s="28" t="s">
        <v>178</v>
      </c>
      <c r="I171" s="47"/>
      <c r="J171" s="45"/>
      <c r="K171" s="47"/>
      <c r="L171" s="58"/>
      <c r="M171" s="58"/>
    </row>
    <row r="172" spans="2:13" x14ac:dyDescent="0.25">
      <c r="B172" s="9">
        <v>4</v>
      </c>
      <c r="C172" s="9"/>
      <c r="D172" s="9">
        <v>4</v>
      </c>
      <c r="E172" s="9"/>
      <c r="F172" s="9"/>
      <c r="G172" s="9"/>
      <c r="H172" s="20" t="s">
        <v>6</v>
      </c>
      <c r="I172" s="48">
        <f t="shared" ref="I172" si="80">SUM(I173,I176,I191)</f>
        <v>0</v>
      </c>
      <c r="J172" s="46">
        <f t="shared" ref="J172:K172" si="81">SUM(J173,J176,J191)</f>
        <v>120639</v>
      </c>
      <c r="K172" s="48">
        <f t="shared" si="81"/>
        <v>11428.380000000001</v>
      </c>
      <c r="L172" s="80">
        <v>0</v>
      </c>
      <c r="M172" s="80">
        <f t="shared" si="54"/>
        <v>9.4732051824037011</v>
      </c>
    </row>
    <row r="173" spans="2:13" ht="25.5" x14ac:dyDescent="0.25">
      <c r="B173" s="10"/>
      <c r="C173" s="6">
        <v>41</v>
      </c>
      <c r="D173" s="6"/>
      <c r="E173" s="6"/>
      <c r="F173" s="6"/>
      <c r="G173" s="6"/>
      <c r="H173" s="20" t="s">
        <v>7</v>
      </c>
      <c r="I173" s="48"/>
      <c r="J173" s="46"/>
      <c r="K173" s="48"/>
      <c r="L173" s="80"/>
      <c r="M173" s="80"/>
    </row>
    <row r="174" spans="2:13" x14ac:dyDescent="0.25">
      <c r="B174" s="10"/>
      <c r="C174" s="10"/>
      <c r="D174" s="7">
        <v>411</v>
      </c>
      <c r="E174" s="7"/>
      <c r="F174" s="7"/>
      <c r="G174" s="7"/>
      <c r="H174" s="7" t="s">
        <v>35</v>
      </c>
      <c r="I174" s="47"/>
      <c r="J174" s="45"/>
      <c r="K174" s="47"/>
      <c r="L174" s="58"/>
      <c r="M174" s="58"/>
    </row>
    <row r="175" spans="2:13" x14ac:dyDescent="0.25">
      <c r="B175" s="10"/>
      <c r="C175" s="10"/>
      <c r="D175" s="7"/>
      <c r="E175" s="7">
        <v>4111</v>
      </c>
      <c r="F175" s="7">
        <v>4111</v>
      </c>
      <c r="G175" s="7"/>
      <c r="H175" s="7" t="s">
        <v>36</v>
      </c>
      <c r="I175" s="47"/>
      <c r="J175" s="45"/>
      <c r="K175" s="47"/>
      <c r="L175" s="58"/>
      <c r="M175" s="58"/>
    </row>
    <row r="176" spans="2:13" ht="25.5" x14ac:dyDescent="0.25">
      <c r="B176" s="10"/>
      <c r="C176" s="6">
        <v>42</v>
      </c>
      <c r="D176" s="6"/>
      <c r="E176" s="6"/>
      <c r="F176" s="6"/>
      <c r="G176" s="6"/>
      <c r="H176" s="20" t="s">
        <v>159</v>
      </c>
      <c r="I176" s="48">
        <f t="shared" ref="I176:K176" si="82">I177</f>
        <v>0</v>
      </c>
      <c r="J176" s="46">
        <f t="shared" si="82"/>
        <v>75731</v>
      </c>
      <c r="K176" s="48">
        <f t="shared" si="82"/>
        <v>3630.25</v>
      </c>
      <c r="L176" s="80">
        <v>0</v>
      </c>
      <c r="M176" s="80">
        <f t="shared" si="54"/>
        <v>4.7936115989489112</v>
      </c>
    </row>
    <row r="177" spans="2:13" x14ac:dyDescent="0.25">
      <c r="B177" s="10"/>
      <c r="C177" s="10"/>
      <c r="D177" s="7">
        <v>422</v>
      </c>
      <c r="E177" s="7"/>
      <c r="F177" s="7"/>
      <c r="G177" s="7"/>
      <c r="H177" s="7" t="s">
        <v>160</v>
      </c>
      <c r="I177" s="47">
        <f t="shared" ref="I177" si="83">SUM(I178,I180,I182,I184,I186)</f>
        <v>0</v>
      </c>
      <c r="J177" s="45">
        <f>SUM(J184)</f>
        <v>75731</v>
      </c>
      <c r="K177" s="47">
        <f t="shared" ref="K177" si="84">SUM(K178,K180,K182,K184,K186)</f>
        <v>3630.25</v>
      </c>
      <c r="L177" s="58">
        <v>0</v>
      </c>
      <c r="M177" s="58">
        <f t="shared" si="54"/>
        <v>4.7936115989489112</v>
      </c>
    </row>
    <row r="178" spans="2:13" x14ac:dyDescent="0.25">
      <c r="B178" s="10"/>
      <c r="C178" s="10"/>
      <c r="D178" s="7"/>
      <c r="E178" s="7">
        <v>4221</v>
      </c>
      <c r="F178" s="7"/>
      <c r="G178" s="7"/>
      <c r="H178" s="7" t="s">
        <v>161</v>
      </c>
      <c r="I178" s="47">
        <f t="shared" ref="I178:K178" si="85">I179</f>
        <v>0</v>
      </c>
      <c r="J178" s="45">
        <f t="shared" si="85"/>
        <v>0</v>
      </c>
      <c r="K178" s="47">
        <f t="shared" si="85"/>
        <v>0</v>
      </c>
      <c r="L178" s="58">
        <v>0</v>
      </c>
      <c r="M178" s="58">
        <v>0</v>
      </c>
    </row>
    <row r="179" spans="2:13" x14ac:dyDescent="0.25">
      <c r="B179" s="10"/>
      <c r="C179" s="10"/>
      <c r="D179" s="7"/>
      <c r="E179" s="7"/>
      <c r="F179" s="7">
        <v>42212</v>
      </c>
      <c r="G179" s="7"/>
      <c r="H179" s="7" t="s">
        <v>162</v>
      </c>
      <c r="I179" s="47"/>
      <c r="J179" s="45"/>
      <c r="K179" s="47"/>
      <c r="L179" s="58"/>
      <c r="M179" s="58"/>
    </row>
    <row r="180" spans="2:13" x14ac:dyDescent="0.25">
      <c r="B180" s="10"/>
      <c r="C180" s="10"/>
      <c r="D180" s="7"/>
      <c r="E180" s="7">
        <v>4222</v>
      </c>
      <c r="F180" s="7"/>
      <c r="G180" s="7"/>
      <c r="H180" s="7" t="s">
        <v>163</v>
      </c>
      <c r="I180" s="47">
        <f t="shared" ref="I180:K180" si="86">I181</f>
        <v>0</v>
      </c>
      <c r="J180" s="45">
        <f t="shared" si="86"/>
        <v>0</v>
      </c>
      <c r="K180" s="47">
        <f t="shared" si="86"/>
        <v>0</v>
      </c>
      <c r="L180" s="58">
        <v>0</v>
      </c>
      <c r="M180" s="58">
        <v>0</v>
      </c>
    </row>
    <row r="181" spans="2:13" x14ac:dyDescent="0.25">
      <c r="B181" s="10"/>
      <c r="C181" s="10"/>
      <c r="D181" s="7"/>
      <c r="E181" s="7"/>
      <c r="F181" s="7">
        <v>42229</v>
      </c>
      <c r="G181" s="7"/>
      <c r="H181" s="7" t="s">
        <v>164</v>
      </c>
      <c r="I181" s="47"/>
      <c r="J181" s="45"/>
      <c r="K181" s="47"/>
      <c r="L181" s="58"/>
      <c r="M181" s="58"/>
    </row>
    <row r="182" spans="2:13" x14ac:dyDescent="0.25">
      <c r="B182" s="10"/>
      <c r="C182" s="10"/>
      <c r="D182" s="7"/>
      <c r="E182" s="7">
        <v>4223</v>
      </c>
      <c r="F182" s="7"/>
      <c r="G182" s="7"/>
      <c r="H182" s="11" t="s">
        <v>208</v>
      </c>
      <c r="I182" s="47">
        <f t="shared" ref="I182:K182" si="87">I183</f>
        <v>0</v>
      </c>
      <c r="J182" s="45">
        <f t="shared" si="87"/>
        <v>0</v>
      </c>
      <c r="K182" s="47">
        <f t="shared" si="87"/>
        <v>0</v>
      </c>
      <c r="L182" s="58">
        <v>0</v>
      </c>
      <c r="M182" s="58">
        <v>0</v>
      </c>
    </row>
    <row r="183" spans="2:13" x14ac:dyDescent="0.25">
      <c r="B183" s="10"/>
      <c r="C183" s="10"/>
      <c r="D183" s="7"/>
      <c r="E183" s="7"/>
      <c r="F183" s="7">
        <v>42231</v>
      </c>
      <c r="G183" s="7"/>
      <c r="H183" s="11" t="s">
        <v>209</v>
      </c>
      <c r="I183" s="47"/>
      <c r="J183" s="45"/>
      <c r="K183" s="47"/>
      <c r="L183" s="58"/>
      <c r="M183" s="58"/>
    </row>
    <row r="184" spans="2:13" x14ac:dyDescent="0.25">
      <c r="B184" s="10"/>
      <c r="C184" s="10"/>
      <c r="D184" s="7"/>
      <c r="E184" s="7">
        <v>4227</v>
      </c>
      <c r="F184" s="7"/>
      <c r="G184" s="7"/>
      <c r="H184" s="7" t="s">
        <v>167</v>
      </c>
      <c r="I184" s="47">
        <f t="shared" ref="I184" si="88">I185</f>
        <v>0</v>
      </c>
      <c r="J184" s="45">
        <f>SUM(J185:J187)</f>
        <v>75731</v>
      </c>
      <c r="K184" s="45">
        <f>SUM(K185:K187)</f>
        <v>3630.25</v>
      </c>
      <c r="L184" s="58">
        <v>0</v>
      </c>
      <c r="M184" s="58">
        <v>0</v>
      </c>
    </row>
    <row r="185" spans="2:13" x14ac:dyDescent="0.25">
      <c r="B185" s="10"/>
      <c r="C185" s="10"/>
      <c r="D185" s="7"/>
      <c r="E185" s="7"/>
      <c r="F185" s="7">
        <v>42271</v>
      </c>
      <c r="G185" s="7"/>
      <c r="H185" s="11" t="s">
        <v>240</v>
      </c>
      <c r="I185" s="47"/>
      <c r="J185" s="45">
        <v>56100</v>
      </c>
      <c r="K185" s="47">
        <v>0</v>
      </c>
      <c r="L185" s="58"/>
      <c r="M185" s="58"/>
    </row>
    <row r="186" spans="2:13" x14ac:dyDescent="0.25">
      <c r="B186" s="10"/>
      <c r="C186" s="10"/>
      <c r="D186" s="7"/>
      <c r="E186" s="7"/>
      <c r="F186" s="7">
        <v>42272</v>
      </c>
      <c r="G186" s="7"/>
      <c r="H186" s="11" t="s">
        <v>241</v>
      </c>
      <c r="I186" s="47">
        <f t="shared" ref="I186" si="89">I187</f>
        <v>0</v>
      </c>
      <c r="J186" s="45">
        <v>4000</v>
      </c>
      <c r="K186" s="47">
        <v>0</v>
      </c>
      <c r="L186" s="58">
        <v>0</v>
      </c>
      <c r="M186" s="58">
        <f t="shared" ref="M186:M194" si="90">K186/J186*100</f>
        <v>0</v>
      </c>
    </row>
    <row r="187" spans="2:13" x14ac:dyDescent="0.25">
      <c r="B187" s="10"/>
      <c r="C187" s="10"/>
      <c r="D187" s="7"/>
      <c r="E187" s="7"/>
      <c r="F187" s="7">
        <v>42273</v>
      </c>
      <c r="G187" s="7"/>
      <c r="H187" s="7" t="s">
        <v>169</v>
      </c>
      <c r="I187" s="47">
        <v>0</v>
      </c>
      <c r="J187" s="45">
        <v>15631</v>
      </c>
      <c r="K187" s="47">
        <v>3630.25</v>
      </c>
      <c r="L187" s="58">
        <v>0</v>
      </c>
      <c r="M187" s="58">
        <f t="shared" si="90"/>
        <v>23.224681722218669</v>
      </c>
    </row>
    <row r="188" spans="2:13" x14ac:dyDescent="0.25">
      <c r="B188" s="10"/>
      <c r="C188" s="10"/>
      <c r="D188" s="7">
        <v>426</v>
      </c>
      <c r="E188" s="7"/>
      <c r="F188" s="7"/>
      <c r="G188" s="7"/>
      <c r="H188" s="11" t="s">
        <v>210</v>
      </c>
      <c r="I188" s="47"/>
      <c r="J188" s="45"/>
      <c r="K188" s="47"/>
      <c r="L188" s="58"/>
      <c r="M188" s="58"/>
    </row>
    <row r="189" spans="2:13" x14ac:dyDescent="0.25">
      <c r="B189" s="10"/>
      <c r="C189" s="10"/>
      <c r="D189" s="7"/>
      <c r="E189" s="7">
        <v>4262</v>
      </c>
      <c r="F189" s="7"/>
      <c r="G189" s="7"/>
      <c r="H189" s="11" t="s">
        <v>211</v>
      </c>
      <c r="I189" s="47"/>
      <c r="J189" s="45"/>
      <c r="K189" s="47"/>
      <c r="L189" s="58"/>
      <c r="M189" s="58"/>
    </row>
    <row r="190" spans="2:13" x14ac:dyDescent="0.25">
      <c r="B190" s="10"/>
      <c r="C190" s="10"/>
      <c r="D190" s="7"/>
      <c r="E190" s="7"/>
      <c r="F190" s="7">
        <v>42621</v>
      </c>
      <c r="G190" s="7"/>
      <c r="H190" s="11" t="s">
        <v>211</v>
      </c>
      <c r="I190" s="47"/>
      <c r="J190" s="45"/>
      <c r="K190" s="47"/>
      <c r="L190" s="58"/>
      <c r="M190" s="58"/>
    </row>
    <row r="191" spans="2:13" ht="25.5" x14ac:dyDescent="0.25">
      <c r="B191" s="10"/>
      <c r="C191" s="6">
        <v>45</v>
      </c>
      <c r="D191" s="6"/>
      <c r="E191" s="6"/>
      <c r="F191" s="6"/>
      <c r="G191" s="6"/>
      <c r="H191" s="20" t="s">
        <v>170</v>
      </c>
      <c r="I191" s="48">
        <f>SUM(I192+I195)</f>
        <v>0</v>
      </c>
      <c r="J191" s="48">
        <f t="shared" ref="J191:K191" si="91">SUM(J192+J195)</f>
        <v>44908</v>
      </c>
      <c r="K191" s="48">
        <f t="shared" si="91"/>
        <v>7798.13</v>
      </c>
      <c r="L191" s="80">
        <v>0</v>
      </c>
      <c r="M191" s="80">
        <f t="shared" si="90"/>
        <v>17.36467889908257</v>
      </c>
    </row>
    <row r="192" spans="2:13" x14ac:dyDescent="0.25">
      <c r="B192" s="10"/>
      <c r="C192" s="10"/>
      <c r="D192" s="7">
        <v>451</v>
      </c>
      <c r="E192" s="7"/>
      <c r="F192" s="7"/>
      <c r="G192" s="7"/>
      <c r="H192" s="7" t="s">
        <v>171</v>
      </c>
      <c r="I192" s="47">
        <f>SUM(I193)</f>
        <v>0</v>
      </c>
      <c r="J192" s="47">
        <f t="shared" ref="J192:K192" si="92">SUM(J193)</f>
        <v>44908</v>
      </c>
      <c r="K192" s="47">
        <f t="shared" si="92"/>
        <v>7798.13</v>
      </c>
      <c r="L192" s="58">
        <v>0</v>
      </c>
      <c r="M192" s="58">
        <f t="shared" si="90"/>
        <v>17.36467889908257</v>
      </c>
    </row>
    <row r="193" spans="2:13" x14ac:dyDescent="0.25">
      <c r="B193" s="10"/>
      <c r="C193" s="10"/>
      <c r="D193" s="7"/>
      <c r="E193" s="7">
        <v>4511</v>
      </c>
      <c r="F193" s="7"/>
      <c r="G193" s="7"/>
      <c r="H193" s="7" t="s">
        <v>171</v>
      </c>
      <c r="I193" s="47">
        <f>SUM(I194)</f>
        <v>0</v>
      </c>
      <c r="J193" s="47">
        <f t="shared" ref="J193:K193" si="93">SUM(J194)</f>
        <v>44908</v>
      </c>
      <c r="K193" s="47">
        <f t="shared" si="93"/>
        <v>7798.13</v>
      </c>
      <c r="L193" s="58">
        <v>0</v>
      </c>
      <c r="M193" s="58">
        <f t="shared" si="90"/>
        <v>17.36467889908257</v>
      </c>
    </row>
    <row r="194" spans="2:13" x14ac:dyDescent="0.25">
      <c r="B194" s="10"/>
      <c r="C194" s="10"/>
      <c r="D194" s="7"/>
      <c r="E194" s="7"/>
      <c r="F194" s="7">
        <v>45111</v>
      </c>
      <c r="G194" s="7"/>
      <c r="H194" s="7" t="s">
        <v>171</v>
      </c>
      <c r="I194" s="47">
        <v>0</v>
      </c>
      <c r="J194" s="45">
        <v>44908</v>
      </c>
      <c r="K194" s="47">
        <v>7798.13</v>
      </c>
      <c r="L194" s="58">
        <v>0</v>
      </c>
      <c r="M194" s="58">
        <f t="shared" si="90"/>
        <v>17.36467889908257</v>
      </c>
    </row>
    <row r="195" spans="2:13" x14ac:dyDescent="0.25">
      <c r="B195" s="10"/>
      <c r="C195" s="10"/>
      <c r="D195" s="7">
        <v>452</v>
      </c>
      <c r="E195" s="7"/>
      <c r="F195" s="7"/>
      <c r="G195" s="7"/>
      <c r="H195" s="7" t="s">
        <v>230</v>
      </c>
      <c r="I195" s="47">
        <f>SUM(I196)</f>
        <v>0</v>
      </c>
      <c r="J195" s="47">
        <f t="shared" ref="J195" si="94">SUM(J196)</f>
        <v>0</v>
      </c>
      <c r="K195" s="47">
        <f t="shared" ref="K195" si="95">SUM(K196)</f>
        <v>0</v>
      </c>
      <c r="L195" s="58">
        <v>0</v>
      </c>
      <c r="M195" s="58">
        <v>0</v>
      </c>
    </row>
    <row r="196" spans="2:13" x14ac:dyDescent="0.25">
      <c r="B196" s="10"/>
      <c r="C196" s="10"/>
      <c r="D196" s="7"/>
      <c r="E196" s="7">
        <v>4521</v>
      </c>
      <c r="F196" s="7"/>
      <c r="G196" s="7"/>
      <c r="H196" s="7" t="s">
        <v>230</v>
      </c>
      <c r="I196" s="47">
        <f>SUM(I197)</f>
        <v>0</v>
      </c>
      <c r="J196" s="47">
        <f t="shared" ref="J196" si="96">SUM(J197)</f>
        <v>0</v>
      </c>
      <c r="K196" s="47">
        <f t="shared" ref="K196" si="97">SUM(K197)</f>
        <v>0</v>
      </c>
      <c r="L196" s="58">
        <v>0</v>
      </c>
      <c r="M196" s="58">
        <v>0</v>
      </c>
    </row>
    <row r="197" spans="2:13" x14ac:dyDescent="0.25">
      <c r="B197" s="10"/>
      <c r="C197" s="10"/>
      <c r="D197" s="7"/>
      <c r="E197" s="7"/>
      <c r="F197" s="7">
        <v>45211</v>
      </c>
      <c r="G197" s="7"/>
      <c r="H197" s="7" t="s">
        <v>230</v>
      </c>
      <c r="I197" s="47">
        <v>0</v>
      </c>
      <c r="J197" s="45">
        <v>0</v>
      </c>
      <c r="K197" s="47">
        <v>0</v>
      </c>
      <c r="L197" s="58">
        <v>0</v>
      </c>
      <c r="M197" s="58">
        <v>0</v>
      </c>
    </row>
  </sheetData>
  <mergeCells count="7">
    <mergeCell ref="B8:H8"/>
    <mergeCell ref="B9:H9"/>
    <mergeCell ref="B55:H55"/>
    <mergeCell ref="B56:H56"/>
    <mergeCell ref="B2:M2"/>
    <mergeCell ref="B4:M4"/>
    <mergeCell ref="B6:M6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31"/>
  <sheetViews>
    <sheetView workbookViewId="0">
      <selection activeCell="E4" sqref="E4"/>
    </sheetView>
  </sheetViews>
  <sheetFormatPr defaultRowHeight="15" x14ac:dyDescent="0.25"/>
  <cols>
    <col min="2" max="2" width="40.7109375" customWidth="1"/>
    <col min="3" max="5" width="25.28515625" customWidth="1"/>
    <col min="6" max="7" width="15.7109375" customWidth="1"/>
  </cols>
  <sheetData>
    <row r="1" spans="2:7" ht="18" x14ac:dyDescent="0.25">
      <c r="B1" s="2"/>
      <c r="C1" s="2"/>
      <c r="D1" s="2"/>
      <c r="E1" s="3"/>
      <c r="F1" s="3"/>
      <c r="G1" s="3"/>
    </row>
    <row r="2" spans="2:7" ht="15.75" customHeight="1" x14ac:dyDescent="0.25">
      <c r="B2" s="122" t="s">
        <v>40</v>
      </c>
      <c r="C2" s="122"/>
      <c r="D2" s="122"/>
      <c r="E2" s="122"/>
      <c r="F2" s="122"/>
      <c r="G2" s="122"/>
    </row>
    <row r="3" spans="2:7" ht="18" x14ac:dyDescent="0.25">
      <c r="B3" s="2"/>
      <c r="C3" s="2"/>
      <c r="D3" s="2"/>
      <c r="E3" s="3"/>
      <c r="F3" s="3"/>
      <c r="G3" s="3"/>
    </row>
    <row r="4" spans="2:7" ht="25.5" x14ac:dyDescent="0.25">
      <c r="B4" s="38" t="s">
        <v>8</v>
      </c>
      <c r="C4" s="23" t="s">
        <v>238</v>
      </c>
      <c r="D4" s="1" t="s">
        <v>255</v>
      </c>
      <c r="E4" s="23" t="s">
        <v>292</v>
      </c>
      <c r="F4" s="38" t="s">
        <v>23</v>
      </c>
      <c r="G4" s="38" t="s">
        <v>47</v>
      </c>
    </row>
    <row r="5" spans="2:7" x14ac:dyDescent="0.25">
      <c r="B5" s="38">
        <v>1</v>
      </c>
      <c r="C5" s="38">
        <v>2</v>
      </c>
      <c r="D5" s="38">
        <v>3</v>
      </c>
      <c r="E5" s="38">
        <v>4</v>
      </c>
      <c r="F5" s="38" t="s">
        <v>224</v>
      </c>
      <c r="G5" s="38" t="s">
        <v>225</v>
      </c>
    </row>
    <row r="6" spans="2:7" x14ac:dyDescent="0.25">
      <c r="B6" s="6" t="s">
        <v>39</v>
      </c>
      <c r="C6" s="46">
        <f>SUM(C7,C9,C11,C13,C16)</f>
        <v>1424180.13</v>
      </c>
      <c r="D6" s="46">
        <f>SUM(D7,D9,D11,D13,D16)</f>
        <v>3082204</v>
      </c>
      <c r="E6" s="46">
        <f>SUM(E7,E9,E11,E13,E16)</f>
        <v>1506052.79</v>
      </c>
      <c r="F6" s="48">
        <f>E6/C6*100</f>
        <v>105.74875735697844</v>
      </c>
      <c r="G6" s="80">
        <f>E6/D6*100</f>
        <v>48.862852361491974</v>
      </c>
    </row>
    <row r="7" spans="2:7" x14ac:dyDescent="0.25">
      <c r="B7" s="6" t="s">
        <v>37</v>
      </c>
      <c r="C7" s="48">
        <v>190600</v>
      </c>
      <c r="D7" s="46">
        <v>65000</v>
      </c>
      <c r="E7" s="48">
        <v>25000</v>
      </c>
      <c r="F7" s="48">
        <f t="shared" ref="F7:F8" si="0">E7/C7*100</f>
        <v>13.116474291710389</v>
      </c>
      <c r="G7" s="80">
        <f t="shared" ref="G7:G10" si="1">E7/D7*100</f>
        <v>38.461538461538467</v>
      </c>
    </row>
    <row r="8" spans="2:7" x14ac:dyDescent="0.25">
      <c r="B8" s="85" t="s">
        <v>242</v>
      </c>
      <c r="C8" s="47">
        <v>190600</v>
      </c>
      <c r="D8" s="45">
        <v>65000</v>
      </c>
      <c r="E8" s="47">
        <v>25000</v>
      </c>
      <c r="F8" s="48">
        <f t="shared" si="0"/>
        <v>13.116474291710389</v>
      </c>
      <c r="G8" s="80">
        <f t="shared" si="1"/>
        <v>38.461538461538467</v>
      </c>
    </row>
    <row r="9" spans="2:7" x14ac:dyDescent="0.25">
      <c r="B9" s="6" t="s">
        <v>270</v>
      </c>
      <c r="C9" s="48">
        <v>468787.98</v>
      </c>
      <c r="D9" s="46">
        <v>1029584</v>
      </c>
      <c r="E9" s="48">
        <v>476586.11</v>
      </c>
      <c r="F9" s="48">
        <f t="shared" ref="F9:F10" si="2">E9/C9*100</f>
        <v>101.66346628597431</v>
      </c>
      <c r="G9" s="80">
        <f t="shared" si="1"/>
        <v>46.289191556978352</v>
      </c>
    </row>
    <row r="10" spans="2:7" x14ac:dyDescent="0.25">
      <c r="B10" s="85" t="s">
        <v>269</v>
      </c>
      <c r="C10" s="47">
        <v>468787.98</v>
      </c>
      <c r="D10" s="45">
        <v>1029584</v>
      </c>
      <c r="E10" s="47">
        <v>476586.11</v>
      </c>
      <c r="F10" s="48">
        <f t="shared" si="2"/>
        <v>101.66346628597431</v>
      </c>
      <c r="G10" s="80">
        <f t="shared" si="1"/>
        <v>46.289191556978352</v>
      </c>
    </row>
    <row r="11" spans="2:7" x14ac:dyDescent="0.25">
      <c r="B11" s="6" t="s">
        <v>185</v>
      </c>
      <c r="C11" s="48">
        <v>760592.15</v>
      </c>
      <c r="D11" s="46">
        <v>1950000</v>
      </c>
      <c r="E11" s="48">
        <v>1001506.68</v>
      </c>
      <c r="F11" s="48">
        <f>E11/C11*100</f>
        <v>131.67460116436911</v>
      </c>
      <c r="G11" s="80">
        <f t="shared" ref="G11:G31" si="3">E11/D11*100</f>
        <v>51.359316923076925</v>
      </c>
    </row>
    <row r="12" spans="2:7" x14ac:dyDescent="0.25">
      <c r="B12" s="85" t="s">
        <v>243</v>
      </c>
      <c r="C12" s="47">
        <v>760592.15</v>
      </c>
      <c r="D12" s="45">
        <v>1950000</v>
      </c>
      <c r="E12" s="47">
        <v>1001506.68</v>
      </c>
      <c r="F12" s="47">
        <f>E12/C12*100</f>
        <v>131.67460116436911</v>
      </c>
      <c r="G12" s="58">
        <f t="shared" si="3"/>
        <v>51.359316923076925</v>
      </c>
    </row>
    <row r="13" spans="2:7" s="32" customFormat="1" x14ac:dyDescent="0.25">
      <c r="B13" s="6" t="s">
        <v>186</v>
      </c>
      <c r="C13" s="48">
        <v>3900</v>
      </c>
      <c r="D13" s="46">
        <f>SUM(D14+D15)</f>
        <v>37620</v>
      </c>
      <c r="E13" s="48">
        <f>SUM(E14:E15)</f>
        <v>2960</v>
      </c>
      <c r="F13" s="48">
        <f>E13/C13*100</f>
        <v>75.897435897435898</v>
      </c>
      <c r="G13" s="80">
        <f t="shared" si="3"/>
        <v>7.868155236576289</v>
      </c>
    </row>
    <row r="14" spans="2:7" s="55" customFormat="1" x14ac:dyDescent="0.25">
      <c r="B14" s="10" t="s">
        <v>259</v>
      </c>
      <c r="C14" s="47">
        <v>3900</v>
      </c>
      <c r="D14" s="45">
        <v>1620</v>
      </c>
      <c r="E14" s="47">
        <v>2960</v>
      </c>
      <c r="F14" s="47">
        <f>E14/C14*100</f>
        <v>75.897435897435898</v>
      </c>
      <c r="G14" s="58">
        <f t="shared" si="3"/>
        <v>182.71604938271605</v>
      </c>
    </row>
    <row r="15" spans="2:7" s="55" customFormat="1" x14ac:dyDescent="0.25">
      <c r="B15" s="10" t="s">
        <v>260</v>
      </c>
      <c r="C15" s="47"/>
      <c r="D15" s="45">
        <v>36000</v>
      </c>
      <c r="E15" s="47">
        <v>0</v>
      </c>
      <c r="F15" s="47"/>
      <c r="G15" s="58">
        <f t="shared" si="3"/>
        <v>0</v>
      </c>
    </row>
    <row r="16" spans="2:7" x14ac:dyDescent="0.25">
      <c r="B16" s="6" t="s">
        <v>231</v>
      </c>
      <c r="C16" s="48">
        <v>300</v>
      </c>
      <c r="D16" s="46">
        <v>0</v>
      </c>
      <c r="E16" s="48">
        <v>0</v>
      </c>
      <c r="F16" s="48">
        <v>0</v>
      </c>
      <c r="G16" s="80">
        <v>0</v>
      </c>
    </row>
    <row r="17" spans="2:7" x14ac:dyDescent="0.25">
      <c r="B17" s="10" t="s">
        <v>244</v>
      </c>
      <c r="C17" s="47">
        <v>300</v>
      </c>
      <c r="D17" s="45">
        <v>0</v>
      </c>
      <c r="E17" s="47">
        <v>0</v>
      </c>
      <c r="F17" s="47">
        <v>0</v>
      </c>
      <c r="G17" s="58">
        <v>0</v>
      </c>
    </row>
    <row r="18" spans="2:7" x14ac:dyDescent="0.25">
      <c r="B18" s="10"/>
      <c r="C18" s="47"/>
      <c r="D18" s="45"/>
      <c r="E18" s="47"/>
      <c r="F18" s="47"/>
      <c r="G18" s="80"/>
    </row>
    <row r="19" spans="2:7" ht="15.75" customHeight="1" x14ac:dyDescent="0.25">
      <c r="B19" s="6" t="s">
        <v>38</v>
      </c>
      <c r="C19" s="46">
        <f>SUM(C20,C22,C24,C26,C29)</f>
        <v>1481093.33</v>
      </c>
      <c r="D19" s="46">
        <f>SUM(D20,D22,D24,D26,D29)</f>
        <v>3080834</v>
      </c>
      <c r="E19" s="46">
        <f>SUM(E20,E22,E24,E26,E29)</f>
        <v>1427307.12</v>
      </c>
      <c r="F19" s="48">
        <f>E19/C19*100</f>
        <v>96.368479358420984</v>
      </c>
      <c r="G19" s="80">
        <f t="shared" si="3"/>
        <v>46.328595438767557</v>
      </c>
    </row>
    <row r="20" spans="2:7" ht="15.75" customHeight="1" x14ac:dyDescent="0.25">
      <c r="B20" s="6" t="s">
        <v>37</v>
      </c>
      <c r="C20" s="48">
        <v>248713.2</v>
      </c>
      <c r="D20" s="46">
        <v>65000</v>
      </c>
      <c r="E20" s="48">
        <v>25000</v>
      </c>
      <c r="F20" s="48">
        <f t="shared" ref="F20:F21" si="4">E20/C20*100</f>
        <v>10.051738307415931</v>
      </c>
      <c r="G20" s="80">
        <f t="shared" si="3"/>
        <v>38.461538461538467</v>
      </c>
    </row>
    <row r="21" spans="2:7" x14ac:dyDescent="0.25">
      <c r="B21" s="85" t="s">
        <v>245</v>
      </c>
      <c r="C21" s="47">
        <v>248713.2</v>
      </c>
      <c r="D21" s="45">
        <v>65000</v>
      </c>
      <c r="E21" s="47">
        <v>25000</v>
      </c>
      <c r="F21" s="48">
        <f t="shared" si="4"/>
        <v>10.051738307415931</v>
      </c>
      <c r="G21" s="58">
        <f t="shared" si="3"/>
        <v>38.461538461538467</v>
      </c>
    </row>
    <row r="22" spans="2:7" x14ac:dyDescent="0.25">
      <c r="B22" s="6" t="s">
        <v>270</v>
      </c>
      <c r="C22" s="48">
        <v>468787.98</v>
      </c>
      <c r="D22" s="46">
        <v>1029584</v>
      </c>
      <c r="E22" s="48">
        <v>476586.11</v>
      </c>
      <c r="F22" s="48">
        <f t="shared" ref="F22:F23" si="5">E22/C22*100</f>
        <v>101.66346628597431</v>
      </c>
      <c r="G22" s="58">
        <f t="shared" si="3"/>
        <v>46.289191556978352</v>
      </c>
    </row>
    <row r="23" spans="2:7" x14ac:dyDescent="0.25">
      <c r="B23" s="85" t="s">
        <v>269</v>
      </c>
      <c r="C23" s="47">
        <v>468787.98</v>
      </c>
      <c r="D23" s="45">
        <v>1029584</v>
      </c>
      <c r="E23" s="47">
        <v>476586.11</v>
      </c>
      <c r="F23" s="47">
        <f t="shared" si="5"/>
        <v>101.66346628597431</v>
      </c>
      <c r="G23" s="58">
        <f t="shared" si="3"/>
        <v>46.289191556978352</v>
      </c>
    </row>
    <row r="24" spans="2:7" x14ac:dyDescent="0.25">
      <c r="B24" s="6" t="s">
        <v>185</v>
      </c>
      <c r="C24" s="48">
        <v>760592.15</v>
      </c>
      <c r="D24" s="46">
        <v>1944630</v>
      </c>
      <c r="E24" s="48">
        <v>919561.01</v>
      </c>
      <c r="F24" s="48">
        <f>E24/C24*100</f>
        <v>120.90067061565124</v>
      </c>
      <c r="G24" s="80">
        <f t="shared" si="3"/>
        <v>47.28719653610198</v>
      </c>
    </row>
    <row r="25" spans="2:7" x14ac:dyDescent="0.25">
      <c r="B25" s="85" t="s">
        <v>243</v>
      </c>
      <c r="C25" s="47">
        <v>760592.15</v>
      </c>
      <c r="D25" s="45">
        <v>1944630</v>
      </c>
      <c r="E25" s="47">
        <v>919561.01</v>
      </c>
      <c r="F25" s="47">
        <f>E25/C25*100</f>
        <v>120.90067061565124</v>
      </c>
      <c r="G25" s="86">
        <f t="shared" si="3"/>
        <v>47.28719653610198</v>
      </c>
    </row>
    <row r="26" spans="2:7" s="32" customFormat="1" x14ac:dyDescent="0.25">
      <c r="B26" s="6" t="s">
        <v>186</v>
      </c>
      <c r="C26" s="48">
        <v>2700</v>
      </c>
      <c r="D26" s="46">
        <f>SUM(D27+D28)</f>
        <v>37620</v>
      </c>
      <c r="E26" s="46">
        <f>SUM(E27+E28)</f>
        <v>2160</v>
      </c>
      <c r="F26" s="48">
        <f>E26/C26*100</f>
        <v>80</v>
      </c>
      <c r="G26" s="80">
        <f t="shared" si="3"/>
        <v>5.741626794258373</v>
      </c>
    </row>
    <row r="27" spans="2:7" s="55" customFormat="1" x14ac:dyDescent="0.25">
      <c r="B27" s="10" t="s">
        <v>261</v>
      </c>
      <c r="C27" s="47">
        <v>2700</v>
      </c>
      <c r="D27" s="45">
        <v>1620</v>
      </c>
      <c r="E27" s="47">
        <v>2160</v>
      </c>
      <c r="F27" s="47">
        <f>E27/C27*100</f>
        <v>80</v>
      </c>
      <c r="G27" s="80">
        <f t="shared" si="3"/>
        <v>133.33333333333331</v>
      </c>
    </row>
    <row r="28" spans="2:7" s="55" customFormat="1" x14ac:dyDescent="0.25">
      <c r="B28" s="10" t="s">
        <v>260</v>
      </c>
      <c r="C28" s="47"/>
      <c r="D28" s="45">
        <v>36000</v>
      </c>
      <c r="E28" s="47"/>
      <c r="F28" s="47"/>
      <c r="G28" s="80"/>
    </row>
    <row r="29" spans="2:7" x14ac:dyDescent="0.25">
      <c r="B29" s="6" t="s">
        <v>231</v>
      </c>
      <c r="C29" s="48">
        <v>300</v>
      </c>
      <c r="D29" s="46">
        <v>4000</v>
      </c>
      <c r="E29" s="48">
        <v>4000</v>
      </c>
      <c r="F29" s="48">
        <f t="shared" ref="F29:F30" si="6">E29/C29*100</f>
        <v>1333.3333333333335</v>
      </c>
      <c r="G29" s="80">
        <f t="shared" si="3"/>
        <v>100</v>
      </c>
    </row>
    <row r="30" spans="2:7" x14ac:dyDescent="0.25">
      <c r="B30" s="10" t="s">
        <v>291</v>
      </c>
      <c r="C30" s="47">
        <v>300</v>
      </c>
      <c r="D30" s="45">
        <v>369</v>
      </c>
      <c r="E30" s="47">
        <v>369.75</v>
      </c>
      <c r="F30" s="47">
        <f t="shared" si="6"/>
        <v>123.25</v>
      </c>
      <c r="G30" s="80">
        <f t="shared" si="3"/>
        <v>100.20325203252031</v>
      </c>
    </row>
    <row r="31" spans="2:7" x14ac:dyDescent="0.25">
      <c r="B31" s="27" t="s">
        <v>290</v>
      </c>
      <c r="C31" s="47"/>
      <c r="D31" s="47">
        <v>3631</v>
      </c>
      <c r="E31" s="47">
        <v>3630.25</v>
      </c>
      <c r="F31" s="47">
        <v>0</v>
      </c>
      <c r="G31" s="80">
        <f t="shared" si="3"/>
        <v>99.979344533186449</v>
      </c>
    </row>
  </sheetData>
  <mergeCells count="1">
    <mergeCell ref="B2:G2"/>
  </mergeCells>
  <pageMargins left="0.7" right="0.7" top="0.75" bottom="0.75" header="0.3" footer="0.3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14"/>
  <sheetViews>
    <sheetView workbookViewId="0">
      <selection activeCell="E4" sqref="E4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2"/>
      <c r="C1" s="2"/>
      <c r="D1" s="2"/>
      <c r="E1" s="3"/>
      <c r="F1" s="3"/>
      <c r="G1" s="3"/>
    </row>
    <row r="2" spans="2:7" ht="15.75" customHeight="1" x14ac:dyDescent="0.25">
      <c r="B2" s="122" t="s">
        <v>45</v>
      </c>
      <c r="C2" s="122"/>
      <c r="D2" s="122"/>
      <c r="E2" s="122"/>
      <c r="F2" s="122"/>
      <c r="G2" s="122"/>
    </row>
    <row r="3" spans="2:7" ht="18" x14ac:dyDescent="0.25">
      <c r="B3" s="2"/>
      <c r="C3" s="2"/>
      <c r="D3" s="2"/>
      <c r="E3" s="3"/>
      <c r="F3" s="3"/>
      <c r="G3" s="3"/>
    </row>
    <row r="4" spans="2:7" ht="25.5" x14ac:dyDescent="0.25">
      <c r="B4" s="38" t="s">
        <v>8</v>
      </c>
      <c r="C4" s="23" t="s">
        <v>238</v>
      </c>
      <c r="D4" s="1" t="s">
        <v>255</v>
      </c>
      <c r="E4" s="23" t="s">
        <v>292</v>
      </c>
      <c r="F4" s="38" t="s">
        <v>23</v>
      </c>
      <c r="G4" s="38" t="s">
        <v>47</v>
      </c>
    </row>
    <row r="5" spans="2:7" x14ac:dyDescent="0.25">
      <c r="B5" s="38">
        <v>1</v>
      </c>
      <c r="C5" s="38">
        <v>2</v>
      </c>
      <c r="D5" s="38">
        <v>3</v>
      </c>
      <c r="E5" s="38">
        <v>4</v>
      </c>
      <c r="F5" s="38" t="s">
        <v>224</v>
      </c>
      <c r="G5" s="38" t="s">
        <v>225</v>
      </c>
    </row>
    <row r="6" spans="2:7" ht="15.75" customHeight="1" x14ac:dyDescent="0.25">
      <c r="B6" s="6" t="s">
        <v>38</v>
      </c>
      <c r="C6" s="48">
        <v>1481093.33</v>
      </c>
      <c r="D6" s="46">
        <v>3080834</v>
      </c>
      <c r="E6" s="48">
        <v>1427307.12</v>
      </c>
      <c r="F6" s="70">
        <f>E6/C6*100</f>
        <v>96.368479358420984</v>
      </c>
      <c r="G6" s="48">
        <f>E6/D6*100</f>
        <v>46.328595438767557</v>
      </c>
    </row>
    <row r="7" spans="2:7" ht="15.75" customHeight="1" x14ac:dyDescent="0.25">
      <c r="B7" s="6" t="s">
        <v>10</v>
      </c>
      <c r="C7" s="47"/>
      <c r="D7" s="45"/>
      <c r="E7" s="47"/>
      <c r="F7" s="47"/>
      <c r="G7" s="47"/>
    </row>
    <row r="8" spans="2:7" ht="25.5" x14ac:dyDescent="0.25">
      <c r="B8" s="12" t="s">
        <v>11</v>
      </c>
      <c r="C8" s="27"/>
      <c r="D8" s="5"/>
      <c r="E8" s="27"/>
      <c r="F8" s="27"/>
      <c r="G8" s="27"/>
    </row>
    <row r="9" spans="2:7" x14ac:dyDescent="0.25">
      <c r="B9" s="30" t="s">
        <v>12</v>
      </c>
      <c r="C9" s="27"/>
      <c r="D9" s="5"/>
      <c r="E9" s="27"/>
      <c r="F9" s="27"/>
      <c r="G9" s="27"/>
    </row>
    <row r="10" spans="2:7" x14ac:dyDescent="0.25">
      <c r="B10" s="11" t="s">
        <v>22</v>
      </c>
      <c r="C10" s="27"/>
      <c r="D10" s="5"/>
      <c r="E10" s="27"/>
      <c r="F10" s="27"/>
      <c r="G10" s="27"/>
    </row>
    <row r="11" spans="2:7" x14ac:dyDescent="0.25">
      <c r="B11" s="6" t="s">
        <v>13</v>
      </c>
      <c r="C11" s="27"/>
      <c r="D11" s="5"/>
      <c r="E11" s="27"/>
      <c r="F11" s="27"/>
      <c r="G11" s="27"/>
    </row>
    <row r="12" spans="2:7" ht="25.5" x14ac:dyDescent="0.25">
      <c r="B12" s="29" t="s">
        <v>14</v>
      </c>
      <c r="C12" s="27"/>
      <c r="D12" s="5"/>
      <c r="E12" s="27"/>
      <c r="F12" s="27"/>
      <c r="G12" s="27"/>
    </row>
    <row r="13" spans="2:7" x14ac:dyDescent="0.25">
      <c r="B13" s="6" t="s">
        <v>183</v>
      </c>
      <c r="C13" s="46">
        <v>1481093.33</v>
      </c>
      <c r="D13" s="46">
        <v>3080834</v>
      </c>
      <c r="E13" s="46">
        <v>1427307.12</v>
      </c>
      <c r="F13" s="70">
        <f>E13/C13*100</f>
        <v>96.368479358420984</v>
      </c>
      <c r="G13" s="48">
        <f>E13/D13*100</f>
        <v>46.328595438767557</v>
      </c>
    </row>
    <row r="14" spans="2:7" x14ac:dyDescent="0.25">
      <c r="B14" s="54" t="s">
        <v>184</v>
      </c>
      <c r="C14" s="45">
        <v>1481093.33</v>
      </c>
      <c r="D14" s="45">
        <v>3080834</v>
      </c>
      <c r="E14" s="45">
        <v>1427307.12</v>
      </c>
      <c r="F14" s="49">
        <f>E14/C14*100</f>
        <v>96.368479358420984</v>
      </c>
      <c r="G14" s="47">
        <f>E14/D14*100</f>
        <v>46.328595438767557</v>
      </c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topLeftCell="C1" workbookViewId="0">
      <selection activeCell="J5" sqref="J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5" width="8.42578125" customWidth="1"/>
    <col min="6" max="6" width="6.5703125" bestFit="1" customWidth="1"/>
    <col min="7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25">
      <c r="B2" s="122" t="s">
        <v>63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2:12" ht="15.75" customHeight="1" x14ac:dyDescent="0.25">
      <c r="B3" s="122" t="s">
        <v>41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25">
      <c r="B5" s="119" t="s">
        <v>8</v>
      </c>
      <c r="C5" s="120"/>
      <c r="D5" s="120"/>
      <c r="E5" s="120"/>
      <c r="F5" s="120"/>
      <c r="G5" s="121"/>
      <c r="H5" s="23" t="s">
        <v>238</v>
      </c>
      <c r="I5" s="1" t="s">
        <v>255</v>
      </c>
      <c r="J5" s="23" t="s">
        <v>292</v>
      </c>
      <c r="K5" s="40" t="s">
        <v>23</v>
      </c>
      <c r="L5" s="40" t="s">
        <v>47</v>
      </c>
    </row>
    <row r="6" spans="2:12" x14ac:dyDescent="0.25">
      <c r="B6" s="119">
        <v>1</v>
      </c>
      <c r="C6" s="120"/>
      <c r="D6" s="120"/>
      <c r="E6" s="120"/>
      <c r="F6" s="120"/>
      <c r="G6" s="121"/>
      <c r="H6" s="40">
        <v>2</v>
      </c>
      <c r="I6" s="40">
        <v>3</v>
      </c>
      <c r="J6" s="40">
        <v>5</v>
      </c>
      <c r="K6" s="40" t="s">
        <v>25</v>
      </c>
      <c r="L6" s="40" t="s">
        <v>26</v>
      </c>
    </row>
    <row r="7" spans="2:12" ht="25.5" x14ac:dyDescent="0.25">
      <c r="B7" s="6">
        <v>8</v>
      </c>
      <c r="C7" s="6"/>
      <c r="D7" s="6"/>
      <c r="E7" s="6"/>
      <c r="F7" s="6"/>
      <c r="G7" s="6" t="s">
        <v>15</v>
      </c>
      <c r="H7" s="45">
        <v>0</v>
      </c>
      <c r="I7" s="45">
        <v>0</v>
      </c>
      <c r="J7" s="47">
        <v>0</v>
      </c>
      <c r="K7" s="47"/>
      <c r="L7" s="47"/>
    </row>
    <row r="8" spans="2:12" x14ac:dyDescent="0.25">
      <c r="B8" s="6"/>
      <c r="C8" s="10">
        <v>84</v>
      </c>
      <c r="D8" s="10"/>
      <c r="E8" s="10"/>
      <c r="F8" s="10"/>
      <c r="G8" s="10" t="s">
        <v>20</v>
      </c>
      <c r="H8" s="45"/>
      <c r="I8" s="45"/>
      <c r="J8" s="47"/>
      <c r="K8" s="47"/>
      <c r="L8" s="47"/>
    </row>
    <row r="9" spans="2:12" ht="25.5" x14ac:dyDescent="0.25">
      <c r="B9" s="7"/>
      <c r="C9" s="7"/>
      <c r="D9" s="7">
        <v>847</v>
      </c>
      <c r="E9" s="7"/>
      <c r="F9" s="7"/>
      <c r="G9" s="10" t="s">
        <v>232</v>
      </c>
      <c r="H9" s="45"/>
      <c r="I9" s="45"/>
      <c r="J9" s="47"/>
      <c r="K9" s="47"/>
      <c r="L9" s="47"/>
    </row>
    <row r="10" spans="2:12" ht="25.5" x14ac:dyDescent="0.25">
      <c r="B10" s="7"/>
      <c r="C10" s="7"/>
      <c r="D10" s="7"/>
      <c r="E10" s="7">
        <v>8472</v>
      </c>
      <c r="F10" s="7"/>
      <c r="G10" s="10" t="s">
        <v>233</v>
      </c>
      <c r="H10" s="45"/>
      <c r="I10" s="45"/>
      <c r="J10" s="47"/>
      <c r="K10" s="47"/>
      <c r="L10" s="47"/>
    </row>
    <row r="11" spans="2:12" ht="38.25" x14ac:dyDescent="0.25">
      <c r="B11" s="7"/>
      <c r="C11" s="7"/>
      <c r="D11" s="7"/>
      <c r="E11" s="7"/>
      <c r="F11" s="7">
        <v>84721</v>
      </c>
      <c r="G11" s="10" t="s">
        <v>234</v>
      </c>
      <c r="H11" s="45">
        <v>0</v>
      </c>
      <c r="I11" s="45">
        <v>0</v>
      </c>
      <c r="J11" s="47">
        <v>0</v>
      </c>
      <c r="K11" s="47"/>
      <c r="L11" s="47"/>
    </row>
    <row r="12" spans="2:12" ht="25.5" x14ac:dyDescent="0.25">
      <c r="B12" s="9">
        <v>5</v>
      </c>
      <c r="C12" s="9"/>
      <c r="D12" s="9"/>
      <c r="E12" s="9"/>
      <c r="F12" s="9"/>
      <c r="G12" s="20" t="s">
        <v>16</v>
      </c>
      <c r="H12" s="45"/>
      <c r="I12" s="45"/>
      <c r="J12" s="47"/>
      <c r="K12" s="47"/>
      <c r="L12" s="47"/>
    </row>
    <row r="13" spans="2:12" ht="25.5" x14ac:dyDescent="0.25">
      <c r="B13" s="10"/>
      <c r="C13" s="10">
        <v>54</v>
      </c>
      <c r="D13" s="10"/>
      <c r="E13" s="10"/>
      <c r="F13" s="10"/>
      <c r="G13" s="21" t="s">
        <v>21</v>
      </c>
      <c r="H13" s="45"/>
      <c r="I13" s="45"/>
      <c r="J13" s="47"/>
      <c r="K13" s="47"/>
      <c r="L13" s="47"/>
    </row>
    <row r="14" spans="2:12" ht="63.75" x14ac:dyDescent="0.25">
      <c r="B14" s="10"/>
      <c r="C14" s="10"/>
      <c r="D14" s="10">
        <v>541</v>
      </c>
      <c r="E14" s="10"/>
      <c r="F14" s="28"/>
      <c r="G14" s="28" t="s">
        <v>42</v>
      </c>
      <c r="H14" s="45"/>
      <c r="I14" s="45"/>
      <c r="J14" s="47"/>
      <c r="K14" s="47"/>
      <c r="L14" s="47"/>
    </row>
    <row r="15" spans="2:12" ht="38.25" x14ac:dyDescent="0.25">
      <c r="B15" s="10"/>
      <c r="C15" s="10"/>
      <c r="D15" s="10"/>
      <c r="E15" s="10"/>
      <c r="F15" s="28">
        <v>5413</v>
      </c>
      <c r="G15" s="28" t="s">
        <v>43</v>
      </c>
      <c r="H15" s="45"/>
      <c r="I15" s="45"/>
      <c r="J15" s="47"/>
      <c r="K15" s="47"/>
      <c r="L15" s="47"/>
    </row>
    <row r="16" spans="2:12" x14ac:dyDescent="0.25">
      <c r="B16" s="11" t="s">
        <v>22</v>
      </c>
      <c r="C16" s="9"/>
      <c r="D16" s="9"/>
      <c r="E16" s="9"/>
      <c r="F16" s="9"/>
      <c r="G16" s="20" t="s">
        <v>30</v>
      </c>
      <c r="H16" s="45"/>
      <c r="I16" s="45"/>
      <c r="J16" s="47"/>
      <c r="K16" s="47"/>
      <c r="L16" s="47"/>
    </row>
  </sheetData>
  <mergeCells count="4">
    <mergeCell ref="B5:G5"/>
    <mergeCell ref="B2:L2"/>
    <mergeCell ref="B3:L3"/>
    <mergeCell ref="B6:G6"/>
  </mergeCells>
  <pageMargins left="0.7" right="0.7" top="0.75" bottom="0.75" header="0.3" footer="0.3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M15"/>
  <sheetViews>
    <sheetView topLeftCell="A22" workbookViewId="0">
      <selection activeCell="K4" sqref="K4"/>
    </sheetView>
  </sheetViews>
  <sheetFormatPr defaultRowHeight="15" x14ac:dyDescent="0.25"/>
  <cols>
    <col min="2" max="2" width="8.5703125" customWidth="1"/>
    <col min="3" max="3" width="11.140625" customWidth="1"/>
    <col min="4" max="4" width="8.140625" customWidth="1"/>
    <col min="5" max="5" width="8.5703125" customWidth="1"/>
    <col min="6" max="6" width="9.140625" customWidth="1"/>
    <col min="7" max="7" width="16.28515625" customWidth="1"/>
    <col min="8" max="8" width="31.5703125" customWidth="1"/>
    <col min="9" max="9" width="13.28515625" customWidth="1"/>
    <col min="10" max="10" width="13.85546875" customWidth="1"/>
    <col min="11" max="11" width="13.140625" customWidth="1"/>
    <col min="12" max="13" width="12.5703125" customWidth="1"/>
  </cols>
  <sheetData>
    <row r="1" spans="2:13" ht="10.5" customHeight="1" x14ac:dyDescent="0.25">
      <c r="B1" s="2"/>
      <c r="C1" s="2"/>
      <c r="D1" s="2"/>
      <c r="E1" s="3"/>
      <c r="F1" s="3"/>
      <c r="G1" s="3"/>
    </row>
    <row r="2" spans="2:13" ht="34.5" customHeight="1" x14ac:dyDescent="0.25">
      <c r="B2" s="122" t="s">
        <v>44</v>
      </c>
      <c r="C2" s="122"/>
      <c r="D2" s="122"/>
      <c r="E2" s="122"/>
      <c r="F2" s="122"/>
      <c r="G2" s="122"/>
    </row>
    <row r="3" spans="2:13" ht="18" x14ac:dyDescent="0.25">
      <c r="B3" s="2"/>
      <c r="C3" s="2"/>
      <c r="D3" s="2"/>
      <c r="E3" s="3"/>
      <c r="F3" s="3"/>
      <c r="G3" s="3"/>
    </row>
    <row r="4" spans="2:13" ht="51" x14ac:dyDescent="0.25">
      <c r="B4" s="119" t="s">
        <v>8</v>
      </c>
      <c r="C4" s="120"/>
      <c r="D4" s="120"/>
      <c r="E4" s="120"/>
      <c r="F4" s="120"/>
      <c r="G4" s="120"/>
      <c r="H4" s="121"/>
      <c r="I4" s="23" t="s">
        <v>238</v>
      </c>
      <c r="J4" s="1" t="s">
        <v>255</v>
      </c>
      <c r="K4" s="23" t="s">
        <v>292</v>
      </c>
      <c r="L4" s="40" t="s">
        <v>23</v>
      </c>
      <c r="M4" s="40" t="s">
        <v>47</v>
      </c>
    </row>
    <row r="5" spans="2:13" x14ac:dyDescent="0.25">
      <c r="B5" s="119">
        <v>1</v>
      </c>
      <c r="C5" s="120"/>
      <c r="D5" s="120"/>
      <c r="E5" s="120"/>
      <c r="F5" s="120"/>
      <c r="G5" s="120"/>
      <c r="H5" s="121"/>
      <c r="I5" s="40">
        <v>2</v>
      </c>
      <c r="J5" s="40">
        <v>3</v>
      </c>
      <c r="K5" s="40">
        <v>5</v>
      </c>
      <c r="L5" s="40" t="s">
        <v>25</v>
      </c>
      <c r="M5" s="40" t="s">
        <v>26</v>
      </c>
    </row>
    <row r="6" spans="2:13" ht="25.5" x14ac:dyDescent="0.25">
      <c r="B6" s="6">
        <v>8</v>
      </c>
      <c r="C6" s="6"/>
      <c r="D6" s="6"/>
      <c r="E6" s="6"/>
      <c r="F6" s="6"/>
      <c r="G6" s="6" t="s">
        <v>249</v>
      </c>
      <c r="H6" s="6" t="s">
        <v>15</v>
      </c>
      <c r="I6" s="102">
        <f>SUM(I7)</f>
        <v>0</v>
      </c>
      <c r="J6" s="102">
        <f t="shared" ref="J6:K9" si="0">SUM(J7)</f>
        <v>0</v>
      </c>
      <c r="K6" s="102">
        <f t="shared" si="0"/>
        <v>0</v>
      </c>
      <c r="L6" s="47"/>
      <c r="M6" s="47"/>
    </row>
    <row r="7" spans="2:13" x14ac:dyDescent="0.25">
      <c r="B7" s="6"/>
      <c r="C7" s="10">
        <v>84</v>
      </c>
      <c r="D7" s="10"/>
      <c r="E7" s="10"/>
      <c r="F7" s="10"/>
      <c r="G7" s="10"/>
      <c r="H7" s="10" t="s">
        <v>20</v>
      </c>
      <c r="I7" s="103">
        <f>SUM(I8)</f>
        <v>0</v>
      </c>
      <c r="J7" s="103">
        <f t="shared" si="0"/>
        <v>0</v>
      </c>
      <c r="K7" s="103">
        <f t="shared" si="0"/>
        <v>0</v>
      </c>
      <c r="L7" s="47"/>
      <c r="M7" s="47"/>
    </row>
    <row r="8" spans="2:13" ht="25.5" x14ac:dyDescent="0.25">
      <c r="B8" s="7"/>
      <c r="C8" s="7"/>
      <c r="D8" s="7">
        <v>847</v>
      </c>
      <c r="E8" s="7"/>
      <c r="F8" s="7"/>
      <c r="G8" s="7"/>
      <c r="H8" s="10" t="s">
        <v>232</v>
      </c>
      <c r="I8" s="103">
        <f>SUM(I9)</f>
        <v>0</v>
      </c>
      <c r="J8" s="103">
        <f t="shared" si="0"/>
        <v>0</v>
      </c>
      <c r="K8" s="103">
        <f t="shared" si="0"/>
        <v>0</v>
      </c>
      <c r="L8" s="47"/>
      <c r="M8" s="47"/>
    </row>
    <row r="9" spans="2:13" ht="25.5" x14ac:dyDescent="0.25">
      <c r="B9" s="7"/>
      <c r="C9" s="7"/>
      <c r="D9" s="7"/>
      <c r="E9" s="7">
        <v>8472</v>
      </c>
      <c r="F9" s="7"/>
      <c r="G9" s="7"/>
      <c r="H9" s="10" t="s">
        <v>233</v>
      </c>
      <c r="I9" s="103">
        <f>SUM(I10)</f>
        <v>0</v>
      </c>
      <c r="J9" s="103">
        <f t="shared" si="0"/>
        <v>0</v>
      </c>
      <c r="K9" s="103">
        <f t="shared" si="0"/>
        <v>0</v>
      </c>
      <c r="L9" s="47"/>
      <c r="M9" s="47"/>
    </row>
    <row r="10" spans="2:13" ht="25.5" x14ac:dyDescent="0.25">
      <c r="B10" s="7"/>
      <c r="C10" s="7"/>
      <c r="D10" s="7"/>
      <c r="E10" s="7"/>
      <c r="F10" s="7">
        <v>84721</v>
      </c>
      <c r="G10" s="7">
        <v>112</v>
      </c>
      <c r="H10" s="10" t="s">
        <v>234</v>
      </c>
      <c r="I10" s="103">
        <v>0</v>
      </c>
      <c r="J10" s="103">
        <v>0</v>
      </c>
      <c r="K10" s="104">
        <v>0</v>
      </c>
      <c r="L10" s="47"/>
      <c r="M10" s="47"/>
    </row>
    <row r="11" spans="2:13" ht="25.5" x14ac:dyDescent="0.25">
      <c r="B11" s="9">
        <v>5</v>
      </c>
      <c r="C11" s="9"/>
      <c r="D11" s="9"/>
      <c r="E11" s="9"/>
      <c r="F11" s="9"/>
      <c r="G11" s="9"/>
      <c r="H11" s="20" t="s">
        <v>16</v>
      </c>
      <c r="I11" s="102">
        <f>SUM(I12)</f>
        <v>0</v>
      </c>
      <c r="J11" s="102">
        <f t="shared" ref="J11:K14" si="1">SUM(J12)</f>
        <v>0</v>
      </c>
      <c r="K11" s="102">
        <f t="shared" si="1"/>
        <v>0</v>
      </c>
      <c r="L11" s="47"/>
      <c r="M11" s="47"/>
    </row>
    <row r="12" spans="2:13" ht="25.5" x14ac:dyDescent="0.25">
      <c r="B12" s="10"/>
      <c r="C12" s="10">
        <v>54</v>
      </c>
      <c r="D12" s="10"/>
      <c r="E12" s="10"/>
      <c r="F12" s="10"/>
      <c r="G12" s="10"/>
      <c r="H12" s="21" t="s">
        <v>21</v>
      </c>
      <c r="I12" s="103">
        <f>SUM(I13)</f>
        <v>0</v>
      </c>
      <c r="J12" s="103">
        <f t="shared" si="1"/>
        <v>0</v>
      </c>
      <c r="K12" s="103">
        <f t="shared" si="1"/>
        <v>0</v>
      </c>
      <c r="L12" s="47"/>
      <c r="M12" s="47"/>
    </row>
    <row r="13" spans="2:13" ht="25.5" x14ac:dyDescent="0.25">
      <c r="B13" s="10"/>
      <c r="C13" s="10"/>
      <c r="D13" s="10">
        <v>547</v>
      </c>
      <c r="E13" s="10"/>
      <c r="F13" s="10"/>
      <c r="G13" s="28"/>
      <c r="H13" s="28" t="s">
        <v>250</v>
      </c>
      <c r="I13" s="103">
        <f>SUM(I14)</f>
        <v>0</v>
      </c>
      <c r="J13" s="103">
        <f t="shared" si="1"/>
        <v>0</v>
      </c>
      <c r="K13" s="103">
        <f t="shared" si="1"/>
        <v>0</v>
      </c>
      <c r="L13" s="47"/>
      <c r="M13" s="47"/>
    </row>
    <row r="14" spans="2:13" ht="25.5" x14ac:dyDescent="0.25">
      <c r="B14" s="10"/>
      <c r="C14" s="10"/>
      <c r="D14" s="10"/>
      <c r="E14" s="10">
        <v>5472</v>
      </c>
      <c r="F14" s="10"/>
      <c r="G14" s="28"/>
      <c r="H14" s="28" t="s">
        <v>251</v>
      </c>
      <c r="I14" s="103">
        <f>SUM(I15)</f>
        <v>0</v>
      </c>
      <c r="J14" s="103">
        <f t="shared" si="1"/>
        <v>0</v>
      </c>
      <c r="K14" s="103">
        <f t="shared" si="1"/>
        <v>0</v>
      </c>
      <c r="L14" s="47"/>
      <c r="M14" s="47"/>
    </row>
    <row r="15" spans="2:13" ht="38.25" x14ac:dyDescent="0.25">
      <c r="B15" s="11" t="s">
        <v>22</v>
      </c>
      <c r="C15" s="9"/>
      <c r="D15" s="9"/>
      <c r="E15" s="9"/>
      <c r="F15" s="11">
        <v>54721</v>
      </c>
      <c r="G15" s="11">
        <v>112</v>
      </c>
      <c r="H15" s="28" t="s">
        <v>252</v>
      </c>
      <c r="I15" s="103">
        <v>0</v>
      </c>
      <c r="J15" s="103">
        <v>0</v>
      </c>
      <c r="K15" s="103">
        <v>0</v>
      </c>
      <c r="L15" s="47"/>
      <c r="M15" s="47"/>
    </row>
  </sheetData>
  <mergeCells count="3">
    <mergeCell ref="B2:G2"/>
    <mergeCell ref="B4:H4"/>
    <mergeCell ref="B5:H5"/>
  </mergeCells>
  <pageMargins left="0.7" right="0.7" top="0.75" bottom="0.75" header="0.3" footer="0.3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J238"/>
  <sheetViews>
    <sheetView topLeftCell="A208" workbookViewId="0">
      <selection activeCell="I132" sqref="I132"/>
    </sheetView>
  </sheetViews>
  <sheetFormatPr defaultRowHeight="15" x14ac:dyDescent="0.25"/>
  <cols>
    <col min="2" max="2" width="7.42578125" bestFit="1" customWidth="1"/>
    <col min="3" max="3" width="4.140625" customWidth="1"/>
    <col min="4" max="4" width="5.85546875" customWidth="1"/>
    <col min="5" max="5" width="5.7109375" customWidth="1"/>
    <col min="6" max="6" width="7.42578125" customWidth="1"/>
    <col min="7" max="7" width="37.42578125" customWidth="1"/>
    <col min="8" max="9" width="25.28515625" customWidth="1"/>
    <col min="10" max="10" width="15.7109375" customWidth="1"/>
  </cols>
  <sheetData>
    <row r="1" spans="2:10" ht="18" x14ac:dyDescent="0.25">
      <c r="B1" s="2"/>
      <c r="C1" s="2"/>
      <c r="D1" s="2"/>
      <c r="E1" s="2"/>
      <c r="F1" s="2"/>
      <c r="G1" s="2"/>
      <c r="H1" s="2"/>
      <c r="I1" s="2"/>
      <c r="J1" s="3"/>
    </row>
    <row r="2" spans="2:10" ht="18" customHeight="1" x14ac:dyDescent="0.25">
      <c r="B2" s="122" t="s">
        <v>17</v>
      </c>
      <c r="C2" s="164"/>
      <c r="D2" s="164"/>
      <c r="E2" s="164"/>
      <c r="F2" s="164"/>
      <c r="G2" s="164"/>
      <c r="H2" s="164"/>
      <c r="I2" s="164"/>
      <c r="J2" s="164"/>
    </row>
    <row r="3" spans="2:10" ht="18" x14ac:dyDescent="0.25">
      <c r="B3" s="2"/>
      <c r="C3" s="2"/>
      <c r="D3" s="2"/>
      <c r="E3" s="2"/>
      <c r="F3" s="2"/>
      <c r="G3" s="2"/>
      <c r="H3" s="2"/>
      <c r="I3" s="2"/>
      <c r="J3" s="3"/>
    </row>
    <row r="4" spans="2:10" ht="15.75" x14ac:dyDescent="0.25">
      <c r="B4" s="165" t="s">
        <v>64</v>
      </c>
      <c r="C4" s="165"/>
      <c r="D4" s="165"/>
      <c r="E4" s="165"/>
      <c r="F4" s="165"/>
      <c r="G4" s="165"/>
      <c r="H4" s="165"/>
      <c r="I4" s="165"/>
      <c r="J4" s="165"/>
    </row>
    <row r="5" spans="2:10" ht="18" x14ac:dyDescent="0.25">
      <c r="B5" s="2"/>
      <c r="C5" s="2"/>
      <c r="D5" s="2"/>
      <c r="E5" s="2"/>
      <c r="F5" s="2"/>
      <c r="G5" s="2"/>
      <c r="H5" s="2"/>
      <c r="I5" s="2"/>
      <c r="J5" s="3"/>
    </row>
    <row r="6" spans="2:10" ht="25.5" x14ac:dyDescent="0.25">
      <c r="B6" s="119" t="s">
        <v>188</v>
      </c>
      <c r="C6" s="120"/>
      <c r="D6" s="120"/>
      <c r="E6" s="120"/>
      <c r="F6" s="166"/>
      <c r="G6" s="40" t="s">
        <v>187</v>
      </c>
      <c r="H6" s="1" t="s">
        <v>255</v>
      </c>
      <c r="I6" s="23" t="s">
        <v>292</v>
      </c>
      <c r="J6" s="38" t="s">
        <v>47</v>
      </c>
    </row>
    <row r="7" spans="2:10" s="26" customFormat="1" ht="15.75" customHeight="1" x14ac:dyDescent="0.2">
      <c r="B7" s="167">
        <v>1</v>
      </c>
      <c r="C7" s="168"/>
      <c r="D7" s="168"/>
      <c r="E7" s="168"/>
      <c r="F7" s="169"/>
      <c r="G7" s="166"/>
      <c r="H7" s="39">
        <v>2</v>
      </c>
      <c r="I7" s="39">
        <v>4</v>
      </c>
      <c r="J7" s="39" t="s">
        <v>46</v>
      </c>
    </row>
    <row r="8" spans="2:10" s="26" customFormat="1" ht="27.75" customHeight="1" x14ac:dyDescent="0.2">
      <c r="B8" s="119" t="s">
        <v>212</v>
      </c>
      <c r="C8" s="170"/>
      <c r="D8" s="170"/>
      <c r="E8" s="170"/>
      <c r="F8" s="171"/>
      <c r="G8" s="40" t="s">
        <v>189</v>
      </c>
      <c r="H8" s="60">
        <f>SUM(H9,H51)</f>
        <v>3080834</v>
      </c>
      <c r="I8" s="67">
        <f>SUM(I9,I51)</f>
        <v>1427307.12</v>
      </c>
      <c r="J8" s="67">
        <f>(I8/H8*100)</f>
        <v>46.328595438767557</v>
      </c>
    </row>
    <row r="9" spans="2:10" s="26" customFormat="1" ht="27.75" customHeight="1" x14ac:dyDescent="0.2">
      <c r="B9" s="157" t="s">
        <v>190</v>
      </c>
      <c r="C9" s="162"/>
      <c r="D9" s="162"/>
      <c r="E9" s="162"/>
      <c r="F9" s="163"/>
      <c r="G9" s="57" t="s">
        <v>282</v>
      </c>
      <c r="H9" s="89">
        <f>SUM(H10,H27)</f>
        <v>1029584</v>
      </c>
      <c r="I9" s="70">
        <f t="shared" ref="I9" si="0">SUM(I10,I27)</f>
        <v>476586.11</v>
      </c>
      <c r="J9" s="88">
        <f t="shared" ref="J9:J72" si="1">(I9/H9*100)</f>
        <v>46.289191556978352</v>
      </c>
    </row>
    <row r="10" spans="2:10" s="26" customFormat="1" ht="27.75" customHeight="1" x14ac:dyDescent="0.2">
      <c r="B10" s="157" t="s">
        <v>191</v>
      </c>
      <c r="C10" s="158"/>
      <c r="D10" s="158"/>
      <c r="E10" s="158"/>
      <c r="F10" s="159"/>
      <c r="G10" s="57" t="s">
        <v>192</v>
      </c>
      <c r="H10" s="89">
        <f>H11</f>
        <v>937576</v>
      </c>
      <c r="I10" s="70">
        <f t="shared" ref="I10:I11" si="2">I11</f>
        <v>468787.98</v>
      </c>
      <c r="J10" s="88">
        <f t="shared" si="1"/>
        <v>49.999997866839593</v>
      </c>
    </row>
    <row r="11" spans="2:10" s="26" customFormat="1" ht="27.75" customHeight="1" x14ac:dyDescent="0.2">
      <c r="B11" s="157" t="s">
        <v>271</v>
      </c>
      <c r="C11" s="158"/>
      <c r="D11" s="158"/>
      <c r="E11" s="158"/>
      <c r="F11" s="159"/>
      <c r="G11" s="57" t="s">
        <v>198</v>
      </c>
      <c r="H11" s="89">
        <f>H12</f>
        <v>937576</v>
      </c>
      <c r="I11" s="70">
        <f t="shared" si="2"/>
        <v>468787.98</v>
      </c>
      <c r="J11" s="88">
        <f t="shared" si="1"/>
        <v>49.999997866839593</v>
      </c>
    </row>
    <row r="12" spans="2:10" s="41" customFormat="1" ht="23.25" customHeight="1" x14ac:dyDescent="0.2">
      <c r="B12" s="6">
        <v>3</v>
      </c>
      <c r="C12" s="6"/>
      <c r="D12" s="6"/>
      <c r="E12" s="6"/>
      <c r="F12" s="6"/>
      <c r="G12" s="6" t="s">
        <v>4</v>
      </c>
      <c r="H12" s="90">
        <f>H13</f>
        <v>937576</v>
      </c>
      <c r="I12" s="45">
        <f t="shared" ref="I12" si="3">I13</f>
        <v>468787.98</v>
      </c>
      <c r="J12" s="87">
        <f t="shared" si="1"/>
        <v>49.999997866839593</v>
      </c>
    </row>
    <row r="13" spans="2:10" s="41" customFormat="1" ht="20.25" customHeight="1" x14ac:dyDescent="0.2">
      <c r="B13" s="6"/>
      <c r="C13" s="10">
        <v>31</v>
      </c>
      <c r="D13" s="10"/>
      <c r="E13" s="10"/>
      <c r="F13" s="10"/>
      <c r="G13" s="10" t="s">
        <v>5</v>
      </c>
      <c r="H13" s="90">
        <f>H14+H20</f>
        <v>937576</v>
      </c>
      <c r="I13" s="45">
        <f t="shared" ref="I13" si="4">I14+I20</f>
        <v>468787.98</v>
      </c>
      <c r="J13" s="87">
        <f t="shared" si="1"/>
        <v>49.999997866839593</v>
      </c>
    </row>
    <row r="14" spans="2:10" s="41" customFormat="1" ht="17.25" customHeight="1" x14ac:dyDescent="0.2">
      <c r="B14" s="7"/>
      <c r="C14" s="7"/>
      <c r="D14" s="7">
        <v>311</v>
      </c>
      <c r="E14" s="7"/>
      <c r="F14" s="7"/>
      <c r="G14" s="7" t="s">
        <v>31</v>
      </c>
      <c r="H14" s="90">
        <f>SUM(H15,H18)</f>
        <v>937576</v>
      </c>
      <c r="I14" s="45">
        <f t="shared" ref="I14" si="5">SUM(I15,I18)</f>
        <v>468787.98</v>
      </c>
      <c r="J14" s="87">
        <f t="shared" si="1"/>
        <v>49.999997866839593</v>
      </c>
    </row>
    <row r="15" spans="2:10" s="41" customFormat="1" ht="18.75" customHeight="1" x14ac:dyDescent="0.2">
      <c r="B15" s="7"/>
      <c r="C15" s="7"/>
      <c r="D15" s="7"/>
      <c r="E15" s="7">
        <v>3111</v>
      </c>
      <c r="F15" s="7"/>
      <c r="G15" s="7" t="s">
        <v>32</v>
      </c>
      <c r="H15" s="90">
        <f>SUM(H16:H17)</f>
        <v>937576</v>
      </c>
      <c r="I15" s="45">
        <f t="shared" ref="I15" si="6">SUM(I16:I17)</f>
        <v>468787.98</v>
      </c>
      <c r="J15" s="87">
        <f t="shared" si="1"/>
        <v>49.999997866839593</v>
      </c>
    </row>
    <row r="16" spans="2:10" s="41" customFormat="1" ht="20.25" customHeight="1" x14ac:dyDescent="0.2">
      <c r="B16" s="7"/>
      <c r="C16" s="7"/>
      <c r="D16" s="7"/>
      <c r="E16" s="7"/>
      <c r="F16" s="7">
        <v>31111</v>
      </c>
      <c r="G16" s="7" t="s">
        <v>32</v>
      </c>
      <c r="H16" s="90">
        <v>937576</v>
      </c>
      <c r="I16" s="45">
        <v>468787.98</v>
      </c>
      <c r="J16" s="87">
        <f t="shared" si="1"/>
        <v>49.999997866839593</v>
      </c>
    </row>
    <row r="17" spans="2:10" s="41" customFormat="1" ht="20.25" customHeight="1" x14ac:dyDescent="0.2">
      <c r="B17" s="7"/>
      <c r="C17" s="7"/>
      <c r="D17" s="7"/>
      <c r="E17" s="7"/>
      <c r="F17" s="7">
        <v>31113</v>
      </c>
      <c r="G17" s="7" t="s">
        <v>78</v>
      </c>
      <c r="H17" s="90">
        <v>0</v>
      </c>
      <c r="I17" s="45">
        <v>0</v>
      </c>
      <c r="J17" s="87">
        <v>0</v>
      </c>
    </row>
    <row r="18" spans="2:10" s="41" customFormat="1" ht="18.75" customHeight="1" x14ac:dyDescent="0.2">
      <c r="B18" s="7"/>
      <c r="C18" s="7"/>
      <c r="D18" s="7"/>
      <c r="E18" s="7">
        <v>3114</v>
      </c>
      <c r="F18" s="7"/>
      <c r="G18" s="7" t="s">
        <v>77</v>
      </c>
      <c r="H18" s="90">
        <f>H19</f>
        <v>0</v>
      </c>
      <c r="I18" s="45">
        <f t="shared" ref="I18" si="7">I19</f>
        <v>0</v>
      </c>
      <c r="J18" s="87">
        <v>0</v>
      </c>
    </row>
    <row r="19" spans="2:10" s="41" customFormat="1" ht="23.25" customHeight="1" x14ac:dyDescent="0.2">
      <c r="B19" s="7"/>
      <c r="C19" s="7"/>
      <c r="D19" s="7"/>
      <c r="E19" s="7"/>
      <c r="F19" s="7">
        <v>31141</v>
      </c>
      <c r="G19" s="7" t="s">
        <v>77</v>
      </c>
      <c r="H19" s="90"/>
      <c r="I19" s="45"/>
      <c r="J19" s="87"/>
    </row>
    <row r="20" spans="2:10" x14ac:dyDescent="0.25">
      <c r="B20" s="7"/>
      <c r="C20" s="7"/>
      <c r="D20" s="7">
        <v>313</v>
      </c>
      <c r="E20" s="7"/>
      <c r="F20" s="7" t="s">
        <v>85</v>
      </c>
      <c r="G20" s="7" t="s">
        <v>84</v>
      </c>
      <c r="H20" s="45">
        <f>SUM(H21,H23)</f>
        <v>0</v>
      </c>
      <c r="I20" s="91">
        <f>SUM(I21,I23)</f>
        <v>0</v>
      </c>
      <c r="J20" s="87">
        <v>0</v>
      </c>
    </row>
    <row r="21" spans="2:10" x14ac:dyDescent="0.25">
      <c r="B21" s="7"/>
      <c r="C21" s="7"/>
      <c r="D21" s="7"/>
      <c r="E21" s="7">
        <v>3131</v>
      </c>
      <c r="F21" s="7"/>
      <c r="G21" s="7" t="s">
        <v>86</v>
      </c>
      <c r="H21" s="45">
        <f>H22</f>
        <v>0</v>
      </c>
      <c r="I21" s="91">
        <f>I22</f>
        <v>0</v>
      </c>
      <c r="J21" s="87">
        <v>0</v>
      </c>
    </row>
    <row r="22" spans="2:10" x14ac:dyDescent="0.25">
      <c r="B22" s="7"/>
      <c r="C22" s="7"/>
      <c r="D22" s="7"/>
      <c r="E22" s="7"/>
      <c r="F22" s="7">
        <v>31311</v>
      </c>
      <c r="G22" s="7" t="s">
        <v>86</v>
      </c>
      <c r="H22" s="45">
        <v>0</v>
      </c>
      <c r="I22" s="91">
        <v>0</v>
      </c>
      <c r="J22" s="87">
        <v>0</v>
      </c>
    </row>
    <row r="23" spans="2:10" x14ac:dyDescent="0.25">
      <c r="B23" s="7"/>
      <c r="C23" s="7"/>
      <c r="D23" s="7"/>
      <c r="E23" s="7">
        <v>3132</v>
      </c>
      <c r="F23" s="7"/>
      <c r="G23" s="7" t="s">
        <v>87</v>
      </c>
      <c r="H23" s="45">
        <v>0</v>
      </c>
      <c r="I23" s="91">
        <v>0</v>
      </c>
      <c r="J23" s="87">
        <v>0</v>
      </c>
    </row>
    <row r="24" spans="2:10" x14ac:dyDescent="0.25">
      <c r="B24" s="7"/>
      <c r="C24" s="7"/>
      <c r="D24" s="7"/>
      <c r="E24" s="7"/>
      <c r="F24" s="7">
        <v>31321</v>
      </c>
      <c r="G24" s="7" t="s">
        <v>88</v>
      </c>
      <c r="H24" s="45">
        <v>0</v>
      </c>
      <c r="I24" s="91">
        <v>0</v>
      </c>
      <c r="J24" s="87">
        <v>0</v>
      </c>
    </row>
    <row r="25" spans="2:10" s="26" customFormat="1" ht="27.75" customHeight="1" x14ac:dyDescent="0.2">
      <c r="B25" s="157" t="s">
        <v>196</v>
      </c>
      <c r="C25" s="158"/>
      <c r="D25" s="158"/>
      <c r="E25" s="158"/>
      <c r="F25" s="159"/>
      <c r="G25" s="57" t="s">
        <v>283</v>
      </c>
      <c r="H25" s="92">
        <f>H26</f>
        <v>92008</v>
      </c>
      <c r="I25" s="49">
        <f t="shared" ref="I25:I26" si="8">I26</f>
        <v>7798.13</v>
      </c>
      <c r="J25" s="87">
        <f t="shared" si="1"/>
        <v>8.4754912616294238</v>
      </c>
    </row>
    <row r="26" spans="2:10" s="26" customFormat="1" ht="27.75" customHeight="1" x14ac:dyDescent="0.2">
      <c r="B26" s="157" t="s">
        <v>271</v>
      </c>
      <c r="C26" s="158"/>
      <c r="D26" s="158"/>
      <c r="E26" s="158"/>
      <c r="F26" s="159"/>
      <c r="G26" s="57" t="s">
        <v>198</v>
      </c>
      <c r="H26" s="92">
        <f>H27</f>
        <v>92008</v>
      </c>
      <c r="I26" s="49">
        <f t="shared" si="8"/>
        <v>7798.13</v>
      </c>
      <c r="J26" s="87">
        <f t="shared" si="1"/>
        <v>8.4754912616294238</v>
      </c>
    </row>
    <row r="27" spans="2:10" ht="25.5" x14ac:dyDescent="0.25">
      <c r="B27" s="9">
        <v>4</v>
      </c>
      <c r="C27" s="9"/>
      <c r="D27" s="9"/>
      <c r="E27" s="9"/>
      <c r="F27" s="9"/>
      <c r="G27" s="20" t="s">
        <v>6</v>
      </c>
      <c r="H27" s="80">
        <f>SUM(H28,H31,H43)</f>
        <v>92008</v>
      </c>
      <c r="I27" s="80">
        <f>SUM(I28,I31,I43)</f>
        <v>7798.13</v>
      </c>
      <c r="J27" s="88">
        <f t="shared" si="1"/>
        <v>8.4754912616294238</v>
      </c>
    </row>
    <row r="28" spans="2:10" ht="25.5" x14ac:dyDescent="0.25">
      <c r="B28" s="10"/>
      <c r="C28" s="10">
        <v>41</v>
      </c>
      <c r="D28" s="10"/>
      <c r="E28" s="10"/>
      <c r="F28" s="10"/>
      <c r="G28" s="21" t="s">
        <v>7</v>
      </c>
      <c r="H28" s="58"/>
      <c r="I28" s="58"/>
      <c r="J28" s="87"/>
    </row>
    <row r="29" spans="2:10" x14ac:dyDescent="0.25">
      <c r="B29" s="10"/>
      <c r="C29" s="10"/>
      <c r="D29" s="7">
        <v>411</v>
      </c>
      <c r="E29" s="7"/>
      <c r="F29" s="7"/>
      <c r="G29" s="7" t="s">
        <v>35</v>
      </c>
      <c r="H29" s="58"/>
      <c r="I29" s="58"/>
      <c r="J29" s="87"/>
    </row>
    <row r="30" spans="2:10" x14ac:dyDescent="0.25">
      <c r="B30" s="10"/>
      <c r="C30" s="10"/>
      <c r="D30" s="7"/>
      <c r="E30" s="7">
        <v>4111</v>
      </c>
      <c r="F30" s="7">
        <v>4111</v>
      </c>
      <c r="G30" s="7" t="s">
        <v>36</v>
      </c>
      <c r="H30" s="58"/>
      <c r="I30" s="58"/>
      <c r="J30" s="87"/>
    </row>
    <row r="31" spans="2:10" ht="25.5" x14ac:dyDescent="0.25">
      <c r="B31" s="10"/>
      <c r="C31" s="10">
        <v>42</v>
      </c>
      <c r="D31" s="10"/>
      <c r="E31" s="10"/>
      <c r="F31" s="10"/>
      <c r="G31" s="21" t="s">
        <v>159</v>
      </c>
      <c r="H31" s="58">
        <f>H32</f>
        <v>72100</v>
      </c>
      <c r="I31" s="58">
        <f t="shared" ref="I31" si="9">I32</f>
        <v>0</v>
      </c>
      <c r="J31" s="87">
        <f t="shared" si="1"/>
        <v>0</v>
      </c>
    </row>
    <row r="32" spans="2:10" x14ac:dyDescent="0.25">
      <c r="B32" s="10"/>
      <c r="C32" s="10"/>
      <c r="D32" s="7">
        <v>422</v>
      </c>
      <c r="E32" s="7"/>
      <c r="F32" s="7"/>
      <c r="G32" s="7" t="s">
        <v>160</v>
      </c>
      <c r="H32" s="58">
        <f>SUM(H39)</f>
        <v>72100</v>
      </c>
      <c r="I32" s="58">
        <f>SUM(I39)</f>
        <v>0</v>
      </c>
      <c r="J32" s="87">
        <f t="shared" si="1"/>
        <v>0</v>
      </c>
    </row>
    <row r="33" spans="2:10" x14ac:dyDescent="0.25">
      <c r="B33" s="10"/>
      <c r="C33" s="10"/>
      <c r="D33" s="7"/>
      <c r="E33" s="7">
        <v>4221</v>
      </c>
      <c r="F33" s="7"/>
      <c r="G33" s="7" t="s">
        <v>161</v>
      </c>
      <c r="H33" s="58">
        <f>H34</f>
        <v>0</v>
      </c>
      <c r="I33" s="58">
        <f>I34</f>
        <v>0</v>
      </c>
      <c r="J33" s="87">
        <v>0</v>
      </c>
    </row>
    <row r="34" spans="2:10" x14ac:dyDescent="0.25">
      <c r="B34" s="10"/>
      <c r="C34" s="10"/>
      <c r="D34" s="7"/>
      <c r="E34" s="7"/>
      <c r="F34" s="7">
        <v>42212</v>
      </c>
      <c r="G34" s="7" t="s">
        <v>162</v>
      </c>
      <c r="H34" s="59"/>
      <c r="I34" s="59"/>
      <c r="J34" s="87"/>
    </row>
    <row r="35" spans="2:10" x14ac:dyDescent="0.25">
      <c r="B35" s="10"/>
      <c r="C35" s="10"/>
      <c r="D35" s="7"/>
      <c r="E35" s="7">
        <v>4222</v>
      </c>
      <c r="F35" s="7"/>
      <c r="G35" s="7" t="s">
        <v>163</v>
      </c>
      <c r="H35" s="58"/>
      <c r="I35" s="58"/>
      <c r="J35" s="87"/>
    </row>
    <row r="36" spans="2:10" x14ac:dyDescent="0.25">
      <c r="B36" s="10"/>
      <c r="C36" s="10"/>
      <c r="D36" s="7"/>
      <c r="E36" s="7"/>
      <c r="F36" s="7">
        <v>42229</v>
      </c>
      <c r="G36" s="7" t="s">
        <v>164</v>
      </c>
      <c r="H36" s="58"/>
      <c r="I36" s="58"/>
      <c r="J36" s="87"/>
    </row>
    <row r="37" spans="2:10" x14ac:dyDescent="0.25">
      <c r="B37" s="10"/>
      <c r="C37" s="10"/>
      <c r="D37" s="7"/>
      <c r="E37" s="7">
        <v>4224</v>
      </c>
      <c r="F37" s="7"/>
      <c r="G37" s="7" t="s">
        <v>165</v>
      </c>
      <c r="H37" s="58">
        <f>H38</f>
        <v>0</v>
      </c>
      <c r="I37" s="58">
        <v>0</v>
      </c>
      <c r="J37" s="87">
        <v>0</v>
      </c>
    </row>
    <row r="38" spans="2:10" x14ac:dyDescent="0.25">
      <c r="B38" s="10"/>
      <c r="C38" s="10"/>
      <c r="D38" s="7"/>
      <c r="E38" s="7"/>
      <c r="F38" s="7">
        <v>42241</v>
      </c>
      <c r="G38" s="7" t="s">
        <v>166</v>
      </c>
      <c r="H38" s="59"/>
      <c r="I38" s="59"/>
      <c r="J38" s="87"/>
    </row>
    <row r="39" spans="2:10" x14ac:dyDescent="0.25">
      <c r="B39" s="10"/>
      <c r="C39" s="10"/>
      <c r="D39" s="7"/>
      <c r="E39" s="7">
        <v>4227</v>
      </c>
      <c r="F39" s="7"/>
      <c r="G39" s="7" t="s">
        <v>168</v>
      </c>
      <c r="H39" s="58">
        <f>SUM(H40:H42)</f>
        <v>72100</v>
      </c>
      <c r="I39" s="58">
        <f>SUM(I40:I42)</f>
        <v>0</v>
      </c>
      <c r="J39" s="87">
        <v>0</v>
      </c>
    </row>
    <row r="40" spans="2:10" x14ac:dyDescent="0.25">
      <c r="B40" s="10"/>
      <c r="C40" s="10"/>
      <c r="D40" s="7"/>
      <c r="E40" s="7"/>
      <c r="F40" s="7">
        <v>42271</v>
      </c>
      <c r="G40" s="11" t="s">
        <v>240</v>
      </c>
      <c r="H40" s="58">
        <v>56100</v>
      </c>
      <c r="I40" s="58"/>
      <c r="J40" s="87"/>
    </row>
    <row r="41" spans="2:10" x14ac:dyDescent="0.25">
      <c r="B41" s="10"/>
      <c r="C41" s="10"/>
      <c r="D41" s="7"/>
      <c r="E41" s="7"/>
      <c r="F41" s="7">
        <v>42272</v>
      </c>
      <c r="G41" s="11" t="s">
        <v>241</v>
      </c>
      <c r="H41" s="58">
        <v>4000</v>
      </c>
      <c r="I41" s="58">
        <f>I42</f>
        <v>0</v>
      </c>
      <c r="J41" s="87">
        <f t="shared" si="1"/>
        <v>0</v>
      </c>
    </row>
    <row r="42" spans="2:10" x14ac:dyDescent="0.25">
      <c r="B42" s="10"/>
      <c r="C42" s="10"/>
      <c r="D42" s="7"/>
      <c r="E42" s="7"/>
      <c r="F42" s="7">
        <v>42273</v>
      </c>
      <c r="G42" s="7" t="s">
        <v>169</v>
      </c>
      <c r="H42" s="58">
        <v>12000</v>
      </c>
      <c r="I42" s="58">
        <v>0</v>
      </c>
      <c r="J42" s="87">
        <f t="shared" si="1"/>
        <v>0</v>
      </c>
    </row>
    <row r="43" spans="2:10" ht="25.5" x14ac:dyDescent="0.25">
      <c r="B43" s="10"/>
      <c r="C43" s="10">
        <v>45</v>
      </c>
      <c r="D43" s="10"/>
      <c r="E43" s="10"/>
      <c r="F43" s="10"/>
      <c r="G43" s="21" t="s">
        <v>170</v>
      </c>
      <c r="H43" s="58">
        <f>SUM(H44+H47)</f>
        <v>19908</v>
      </c>
      <c r="I43" s="58">
        <f>SUM(I44+I47)</f>
        <v>7798.13</v>
      </c>
      <c r="J43" s="87">
        <f t="shared" si="1"/>
        <v>39.170835844886476</v>
      </c>
    </row>
    <row r="44" spans="2:10" x14ac:dyDescent="0.25">
      <c r="B44" s="10"/>
      <c r="C44" s="10"/>
      <c r="D44" s="7">
        <v>451</v>
      </c>
      <c r="E44" s="7"/>
      <c r="F44" s="7"/>
      <c r="G44" s="7" t="s">
        <v>171</v>
      </c>
      <c r="H44" s="58">
        <f>SUM(H45)</f>
        <v>19908</v>
      </c>
      <c r="I44" s="58">
        <f>SUM(I45)</f>
        <v>7798.13</v>
      </c>
      <c r="J44" s="87">
        <f t="shared" si="1"/>
        <v>39.170835844886476</v>
      </c>
    </row>
    <row r="45" spans="2:10" x14ac:dyDescent="0.25">
      <c r="B45" s="10"/>
      <c r="C45" s="10"/>
      <c r="D45" s="7"/>
      <c r="E45" s="7">
        <v>4511</v>
      </c>
      <c r="F45" s="7"/>
      <c r="G45" s="7" t="s">
        <v>171</v>
      </c>
      <c r="H45" s="58">
        <f>SUM(H46)</f>
        <v>19908</v>
      </c>
      <c r="I45" s="58">
        <f>SUM(I46)</f>
        <v>7798.13</v>
      </c>
      <c r="J45" s="87">
        <f t="shared" si="1"/>
        <v>39.170835844886476</v>
      </c>
    </row>
    <row r="46" spans="2:10" x14ac:dyDescent="0.25">
      <c r="B46" s="10"/>
      <c r="C46" s="10"/>
      <c r="D46" s="7"/>
      <c r="E46" s="7"/>
      <c r="F46" s="7">
        <v>45111</v>
      </c>
      <c r="G46" s="11" t="s">
        <v>171</v>
      </c>
      <c r="H46" s="58">
        <v>19908</v>
      </c>
      <c r="I46" s="58">
        <v>7798.13</v>
      </c>
      <c r="J46" s="87">
        <f t="shared" si="1"/>
        <v>39.170835844886476</v>
      </c>
    </row>
    <row r="47" spans="2:10" x14ac:dyDescent="0.25">
      <c r="B47" s="10"/>
      <c r="C47" s="10"/>
      <c r="D47" s="7">
        <v>452</v>
      </c>
      <c r="E47" s="7"/>
      <c r="F47" s="7"/>
      <c r="G47" s="7" t="s">
        <v>230</v>
      </c>
      <c r="H47" s="47">
        <f>SUM(H48)</f>
        <v>0</v>
      </c>
      <c r="I47" s="47">
        <f t="shared" ref="I47" si="10">SUM(I48)</f>
        <v>0</v>
      </c>
      <c r="J47" s="87">
        <v>0</v>
      </c>
    </row>
    <row r="48" spans="2:10" x14ac:dyDescent="0.25">
      <c r="B48" s="10"/>
      <c r="C48" s="10"/>
      <c r="D48" s="7"/>
      <c r="E48" s="7">
        <v>4521</v>
      </c>
      <c r="F48" s="7"/>
      <c r="G48" s="7" t="s">
        <v>230</v>
      </c>
      <c r="H48" s="47">
        <f>SUM(H49)</f>
        <v>0</v>
      </c>
      <c r="I48" s="47">
        <f t="shared" ref="I48" si="11">SUM(I49)</f>
        <v>0</v>
      </c>
      <c r="J48" s="87">
        <v>0</v>
      </c>
    </row>
    <row r="49" spans="2:10" x14ac:dyDescent="0.25">
      <c r="B49" s="10"/>
      <c r="C49" s="10"/>
      <c r="D49" s="7"/>
      <c r="E49" s="7"/>
      <c r="F49" s="7">
        <v>45211</v>
      </c>
      <c r="G49" s="7" t="s">
        <v>230</v>
      </c>
      <c r="H49" s="47">
        <v>0</v>
      </c>
      <c r="I49" s="45">
        <v>0</v>
      </c>
      <c r="J49" s="87">
        <v>0</v>
      </c>
    </row>
    <row r="50" spans="2:10" x14ac:dyDescent="0.25">
      <c r="B50" s="10"/>
      <c r="C50" s="10"/>
      <c r="D50" s="7"/>
      <c r="E50" s="7"/>
      <c r="F50" s="7"/>
      <c r="G50" s="7"/>
      <c r="H50" s="59"/>
      <c r="I50" s="59"/>
      <c r="J50" s="87"/>
    </row>
    <row r="51" spans="2:10" s="26" customFormat="1" ht="37.5" customHeight="1" x14ac:dyDescent="0.2">
      <c r="B51" s="157" t="s">
        <v>194</v>
      </c>
      <c r="C51" s="162"/>
      <c r="D51" s="162"/>
      <c r="E51" s="162"/>
      <c r="F51" s="163"/>
      <c r="G51" s="57" t="s">
        <v>284</v>
      </c>
      <c r="H51" s="93">
        <f>H52+H168+H194+H206+H216</f>
        <v>2051250</v>
      </c>
      <c r="I51" s="93">
        <f>I52+I194+I206+I168</f>
        <v>950721.01000000013</v>
      </c>
      <c r="J51" s="88">
        <f t="shared" si="1"/>
        <v>46.348373430834862</v>
      </c>
    </row>
    <row r="52" spans="2:10" s="26" customFormat="1" ht="27.75" customHeight="1" x14ac:dyDescent="0.2">
      <c r="B52" s="157" t="s">
        <v>195</v>
      </c>
      <c r="C52" s="158"/>
      <c r="D52" s="158"/>
      <c r="E52" s="158"/>
      <c r="F52" s="159"/>
      <c r="G52" s="57" t="s">
        <v>285</v>
      </c>
      <c r="H52" s="89">
        <f>SUM(H53)</f>
        <v>1944630</v>
      </c>
      <c r="I52" s="89">
        <f>SUM(I53)</f>
        <v>919561.01000000013</v>
      </c>
      <c r="J52" s="88">
        <f t="shared" si="1"/>
        <v>47.287196536101987</v>
      </c>
    </row>
    <row r="53" spans="2:10" s="26" customFormat="1" ht="27.75" customHeight="1" x14ac:dyDescent="0.2">
      <c r="B53" s="157" t="s">
        <v>246</v>
      </c>
      <c r="C53" s="158"/>
      <c r="D53" s="158"/>
      <c r="E53" s="158"/>
      <c r="F53" s="159"/>
      <c r="G53" s="57" t="s">
        <v>198</v>
      </c>
      <c r="H53" s="89">
        <f>H54</f>
        <v>1944630</v>
      </c>
      <c r="I53" s="70">
        <f t="shared" ref="I53" si="12">I54</f>
        <v>919561.01000000013</v>
      </c>
      <c r="J53" s="88">
        <f t="shared" si="1"/>
        <v>47.287196536101987</v>
      </c>
    </row>
    <row r="54" spans="2:10" s="41" customFormat="1" ht="30" customHeight="1" x14ac:dyDescent="0.25">
      <c r="B54" s="6">
        <v>3</v>
      </c>
      <c r="C54" s="6"/>
      <c r="D54" s="6"/>
      <c r="E54" s="6"/>
      <c r="F54" s="6"/>
      <c r="G54" s="6" t="s">
        <v>4</v>
      </c>
      <c r="H54" s="45">
        <f>SUM(H55,H77,H154,H162)</f>
        <v>1944630</v>
      </c>
      <c r="I54" s="47">
        <f>SUM(I55,I77,I154,I162)</f>
        <v>919561.01000000013</v>
      </c>
      <c r="J54" s="87">
        <f t="shared" si="1"/>
        <v>47.287196536101987</v>
      </c>
    </row>
    <row r="55" spans="2:10" s="41" customFormat="1" ht="21" customHeight="1" x14ac:dyDescent="0.25">
      <c r="B55" s="6"/>
      <c r="C55" s="10">
        <v>31</v>
      </c>
      <c r="D55" s="10"/>
      <c r="E55" s="10"/>
      <c r="F55" s="10"/>
      <c r="G55" s="10" t="s">
        <v>5</v>
      </c>
      <c r="H55" s="45">
        <f>SUM(H56,H62,H69)</f>
        <v>1194250</v>
      </c>
      <c r="I55" s="47">
        <f>SUM(I56,I62,I69)</f>
        <v>536889.89</v>
      </c>
      <c r="J55" s="87">
        <f t="shared" si="1"/>
        <v>44.956239480845724</v>
      </c>
    </row>
    <row r="56" spans="2:10" s="41" customFormat="1" ht="19.5" customHeight="1" x14ac:dyDescent="0.25">
      <c r="B56" s="7"/>
      <c r="C56" s="7"/>
      <c r="D56" s="7">
        <v>311</v>
      </c>
      <c r="E56" s="7"/>
      <c r="F56" s="7"/>
      <c r="G56" s="7" t="s">
        <v>31</v>
      </c>
      <c r="H56" s="45">
        <f>SUM(H57,H60)</f>
        <v>822124</v>
      </c>
      <c r="I56" s="47">
        <v>377804.19</v>
      </c>
      <c r="J56" s="87">
        <f t="shared" si="1"/>
        <v>45.954647960648273</v>
      </c>
    </row>
    <row r="57" spans="2:10" s="41" customFormat="1" ht="18.75" customHeight="1" x14ac:dyDescent="0.25">
      <c r="B57" s="7"/>
      <c r="C57" s="7"/>
      <c r="D57" s="7"/>
      <c r="E57" s="7">
        <v>3111</v>
      </c>
      <c r="F57" s="7"/>
      <c r="G57" s="7" t="s">
        <v>32</v>
      </c>
      <c r="H57" s="45">
        <f>SUM(H58,H59)</f>
        <v>822124</v>
      </c>
      <c r="I57" s="47">
        <v>377804.19</v>
      </c>
      <c r="J57" s="87">
        <f t="shared" si="1"/>
        <v>45.954647960648273</v>
      </c>
    </row>
    <row r="58" spans="2:10" s="41" customFormat="1" ht="21.75" customHeight="1" x14ac:dyDescent="0.25">
      <c r="B58" s="7"/>
      <c r="C58" s="7"/>
      <c r="D58" s="7"/>
      <c r="E58" s="7"/>
      <c r="F58" s="7">
        <v>31111</v>
      </c>
      <c r="G58" s="7" t="s">
        <v>32</v>
      </c>
      <c r="H58" s="45">
        <v>822124</v>
      </c>
      <c r="I58" s="47">
        <v>0</v>
      </c>
      <c r="J58" s="87">
        <f t="shared" si="1"/>
        <v>0</v>
      </c>
    </row>
    <row r="59" spans="2:10" s="41" customFormat="1" ht="18.75" customHeight="1" x14ac:dyDescent="0.25">
      <c r="B59" s="7"/>
      <c r="C59" s="7"/>
      <c r="D59" s="7"/>
      <c r="E59" s="7"/>
      <c r="F59" s="7">
        <v>31113</v>
      </c>
      <c r="G59" s="7" t="s">
        <v>78</v>
      </c>
      <c r="H59" s="45"/>
      <c r="I59" s="47"/>
      <c r="J59" s="87"/>
    </row>
    <row r="60" spans="2:10" s="41" customFormat="1" ht="21" customHeight="1" x14ac:dyDescent="0.25">
      <c r="B60" s="7"/>
      <c r="C60" s="7"/>
      <c r="D60" s="7"/>
      <c r="E60" s="7">
        <v>3114</v>
      </c>
      <c r="F60" s="7"/>
      <c r="G60" s="7" t="s">
        <v>77</v>
      </c>
      <c r="H60" s="45">
        <f>SUM(H61)</f>
        <v>0</v>
      </c>
      <c r="I60" s="47">
        <f>I61</f>
        <v>0</v>
      </c>
      <c r="J60" s="87">
        <v>0</v>
      </c>
    </row>
    <row r="61" spans="2:10" s="41" customFormat="1" ht="18" customHeight="1" x14ac:dyDescent="0.25">
      <c r="B61" s="7"/>
      <c r="C61" s="7"/>
      <c r="D61" s="7"/>
      <c r="E61" s="7"/>
      <c r="F61" s="7">
        <v>31141</v>
      </c>
      <c r="G61" s="7" t="s">
        <v>77</v>
      </c>
      <c r="H61" s="45">
        <v>0</v>
      </c>
      <c r="I61" s="47">
        <v>0</v>
      </c>
      <c r="J61" s="87">
        <v>0</v>
      </c>
    </row>
    <row r="62" spans="2:10" s="41" customFormat="1" ht="20.25" customHeight="1" x14ac:dyDescent="0.25">
      <c r="B62" s="7"/>
      <c r="C62" s="7"/>
      <c r="D62" s="7">
        <v>312</v>
      </c>
      <c r="E62" s="7"/>
      <c r="F62" s="7"/>
      <c r="G62" s="7" t="s">
        <v>79</v>
      </c>
      <c r="H62" s="45">
        <f t="shared" ref="H62:I62" si="13">H63</f>
        <v>82126</v>
      </c>
      <c r="I62" s="47">
        <f t="shared" si="13"/>
        <v>15485.01</v>
      </c>
      <c r="J62" s="87">
        <f t="shared" si="1"/>
        <v>18.855185933809025</v>
      </c>
    </row>
    <row r="63" spans="2:10" s="41" customFormat="1" ht="18" customHeight="1" x14ac:dyDescent="0.25">
      <c r="B63" s="7"/>
      <c r="C63" s="7"/>
      <c r="D63" s="7"/>
      <c r="E63" s="7">
        <v>3121</v>
      </c>
      <c r="F63" s="7"/>
      <c r="G63" s="7" t="s">
        <v>79</v>
      </c>
      <c r="H63" s="45">
        <f t="shared" ref="H63:I63" si="14">SUM(H64:H68)</f>
        <v>82126</v>
      </c>
      <c r="I63" s="47">
        <f t="shared" si="14"/>
        <v>15485.01</v>
      </c>
      <c r="J63" s="87">
        <f t="shared" si="1"/>
        <v>18.855185933809025</v>
      </c>
    </row>
    <row r="64" spans="2:10" s="41" customFormat="1" ht="19.5" customHeight="1" x14ac:dyDescent="0.25">
      <c r="B64" s="7"/>
      <c r="C64" s="7"/>
      <c r="D64" s="7"/>
      <c r="E64" s="7"/>
      <c r="F64" s="7">
        <v>31212</v>
      </c>
      <c r="G64" s="7" t="s">
        <v>80</v>
      </c>
      <c r="H64" s="45">
        <v>42026</v>
      </c>
      <c r="I64" s="47">
        <v>12836.37</v>
      </c>
      <c r="J64" s="87">
        <f t="shared" si="1"/>
        <v>30.543877599581215</v>
      </c>
    </row>
    <row r="65" spans="2:10" s="41" customFormat="1" ht="18" customHeight="1" x14ac:dyDescent="0.25">
      <c r="B65" s="7"/>
      <c r="C65" s="7"/>
      <c r="D65" s="7"/>
      <c r="E65" s="7"/>
      <c r="F65" s="7">
        <v>31213</v>
      </c>
      <c r="G65" s="7" t="s">
        <v>81</v>
      </c>
      <c r="H65" s="45">
        <v>3900</v>
      </c>
      <c r="I65" s="47">
        <v>0</v>
      </c>
      <c r="J65" s="87">
        <f t="shared" si="1"/>
        <v>0</v>
      </c>
    </row>
    <row r="66" spans="2:10" s="41" customFormat="1" ht="15.75" customHeight="1" x14ac:dyDescent="0.25">
      <c r="B66" s="7"/>
      <c r="C66" s="7"/>
      <c r="D66" s="7"/>
      <c r="E66" s="7"/>
      <c r="F66" s="7">
        <v>31214</v>
      </c>
      <c r="G66" s="7" t="s">
        <v>180</v>
      </c>
      <c r="H66" s="45">
        <v>3000</v>
      </c>
      <c r="I66" s="91">
        <v>0</v>
      </c>
      <c r="J66" s="87">
        <v>0</v>
      </c>
    </row>
    <row r="67" spans="2:10" ht="25.5" x14ac:dyDescent="0.25">
      <c r="B67" s="7"/>
      <c r="C67" s="7"/>
      <c r="D67" s="7"/>
      <c r="E67" s="7"/>
      <c r="F67" s="7">
        <v>31215</v>
      </c>
      <c r="G67" s="28" t="s">
        <v>82</v>
      </c>
      <c r="H67" s="45">
        <v>8000</v>
      </c>
      <c r="I67" s="91">
        <v>2648.64</v>
      </c>
      <c r="J67" s="87">
        <f t="shared" si="1"/>
        <v>33.107999999999997</v>
      </c>
    </row>
    <row r="68" spans="2:10" x14ac:dyDescent="0.25">
      <c r="B68" s="7"/>
      <c r="C68" s="7"/>
      <c r="D68" s="7"/>
      <c r="E68" s="7"/>
      <c r="F68" s="7">
        <v>31216</v>
      </c>
      <c r="G68" s="7" t="s">
        <v>83</v>
      </c>
      <c r="H68" s="45">
        <v>25200</v>
      </c>
      <c r="I68" s="91">
        <v>0</v>
      </c>
      <c r="J68" s="87">
        <f t="shared" si="1"/>
        <v>0</v>
      </c>
    </row>
    <row r="69" spans="2:10" x14ac:dyDescent="0.25">
      <c r="B69" s="7"/>
      <c r="C69" s="7"/>
      <c r="D69" s="7">
        <v>313</v>
      </c>
      <c r="E69" s="7"/>
      <c r="F69" s="7" t="s">
        <v>85</v>
      </c>
      <c r="G69" s="7" t="s">
        <v>84</v>
      </c>
      <c r="H69" s="45">
        <f>SUM(H70,H72,H75)</f>
        <v>290000</v>
      </c>
      <c r="I69" s="91">
        <f t="shared" ref="I69" si="15">SUM(I70,I72,I75)</f>
        <v>143600.69</v>
      </c>
      <c r="J69" s="87">
        <f t="shared" si="1"/>
        <v>49.517479310344832</v>
      </c>
    </row>
    <row r="70" spans="2:10" x14ac:dyDescent="0.25">
      <c r="B70" s="7"/>
      <c r="C70" s="7"/>
      <c r="D70" s="7"/>
      <c r="E70" s="7">
        <v>3131</v>
      </c>
      <c r="F70" s="7"/>
      <c r="G70" s="7" t="s">
        <v>86</v>
      </c>
      <c r="H70" s="45">
        <f t="shared" ref="H70:I70" si="16">H71</f>
        <v>0</v>
      </c>
      <c r="I70" s="91">
        <f t="shared" si="16"/>
        <v>0</v>
      </c>
      <c r="J70" s="87">
        <v>0</v>
      </c>
    </row>
    <row r="71" spans="2:10" x14ac:dyDescent="0.25">
      <c r="B71" s="7"/>
      <c r="C71" s="7"/>
      <c r="D71" s="7"/>
      <c r="E71" s="7"/>
      <c r="F71" s="7">
        <v>31311</v>
      </c>
      <c r="G71" s="7" t="s">
        <v>86</v>
      </c>
      <c r="H71" s="45"/>
      <c r="I71" s="91"/>
      <c r="J71" s="87"/>
    </row>
    <row r="72" spans="2:10" x14ac:dyDescent="0.25">
      <c r="B72" s="7"/>
      <c r="C72" s="7"/>
      <c r="D72" s="7"/>
      <c r="E72" s="7">
        <v>3132</v>
      </c>
      <c r="F72" s="7"/>
      <c r="G72" s="7" t="s">
        <v>87</v>
      </c>
      <c r="H72" s="45">
        <f t="shared" ref="H72:I72" si="17">SUM(H73:H74)</f>
        <v>290000</v>
      </c>
      <c r="I72" s="91">
        <f t="shared" si="17"/>
        <v>143600.69</v>
      </c>
      <c r="J72" s="87">
        <f t="shared" si="1"/>
        <v>49.517479310344832</v>
      </c>
    </row>
    <row r="73" spans="2:10" x14ac:dyDescent="0.25">
      <c r="B73" s="7"/>
      <c r="C73" s="7"/>
      <c r="D73" s="7"/>
      <c r="E73" s="7"/>
      <c r="F73" s="7">
        <v>31321</v>
      </c>
      <c r="G73" s="7" t="s">
        <v>88</v>
      </c>
      <c r="H73" s="45">
        <v>290000</v>
      </c>
      <c r="I73" s="91">
        <v>143600.69</v>
      </c>
      <c r="J73" s="87">
        <f t="shared" ref="J73:J137" si="18">(I73/H73*100)</f>
        <v>49.517479310344832</v>
      </c>
    </row>
    <row r="74" spans="2:10" ht="25.5" x14ac:dyDescent="0.25">
      <c r="B74" s="7"/>
      <c r="C74" s="7"/>
      <c r="D74" s="7"/>
      <c r="E74" s="7"/>
      <c r="F74" s="7">
        <v>31322</v>
      </c>
      <c r="G74" s="28" t="s">
        <v>89</v>
      </c>
      <c r="H74" s="45"/>
      <c r="I74" s="91"/>
      <c r="J74" s="87"/>
    </row>
    <row r="75" spans="2:10" ht="23.25" customHeight="1" x14ac:dyDescent="0.25">
      <c r="B75" s="7"/>
      <c r="C75" s="7"/>
      <c r="D75" s="7"/>
      <c r="E75" s="7">
        <v>3133</v>
      </c>
      <c r="F75" s="7"/>
      <c r="G75" s="28" t="s">
        <v>172</v>
      </c>
      <c r="H75" s="45"/>
      <c r="I75" s="91"/>
      <c r="J75" s="87"/>
    </row>
    <row r="76" spans="2:10" ht="25.5" x14ac:dyDescent="0.25">
      <c r="B76" s="7"/>
      <c r="C76" s="7"/>
      <c r="D76" s="7"/>
      <c r="E76" s="7"/>
      <c r="F76" s="7">
        <v>31332</v>
      </c>
      <c r="G76" s="28" t="s">
        <v>172</v>
      </c>
      <c r="H76" s="45"/>
      <c r="I76" s="91"/>
      <c r="J76" s="87"/>
    </row>
    <row r="77" spans="2:10" x14ac:dyDescent="0.25">
      <c r="B77" s="7"/>
      <c r="C77" s="7">
        <v>32</v>
      </c>
      <c r="D77" s="8"/>
      <c r="E77" s="8"/>
      <c r="F77" s="8"/>
      <c r="G77" s="7" t="s">
        <v>19</v>
      </c>
      <c r="H77" s="45">
        <f>SUM(H78,H88,H111,H140)</f>
        <v>743080</v>
      </c>
      <c r="I77" s="91">
        <f>SUM(I78,I88,I111,I140)</f>
        <v>379300.65</v>
      </c>
      <c r="J77" s="87">
        <f t="shared" si="18"/>
        <v>51.044389567745064</v>
      </c>
    </row>
    <row r="78" spans="2:10" x14ac:dyDescent="0.25">
      <c r="B78" s="7"/>
      <c r="C78" s="7"/>
      <c r="D78" s="7">
        <v>321</v>
      </c>
      <c r="E78" s="7"/>
      <c r="F78" s="7"/>
      <c r="G78" s="7" t="s">
        <v>33</v>
      </c>
      <c r="H78" s="53">
        <f t="shared" ref="H78:I78" si="19">SUM(H79,H83,H85)</f>
        <v>52300</v>
      </c>
      <c r="I78" s="91">
        <f t="shared" si="19"/>
        <v>26859.19</v>
      </c>
      <c r="J78" s="87">
        <f t="shared" si="18"/>
        <v>51.356003824091779</v>
      </c>
    </row>
    <row r="79" spans="2:10" x14ac:dyDescent="0.25">
      <c r="B79" s="7"/>
      <c r="C79" s="22"/>
      <c r="D79" s="7"/>
      <c r="E79" s="7">
        <v>3211</v>
      </c>
      <c r="F79" s="7"/>
      <c r="G79" s="28" t="s">
        <v>34</v>
      </c>
      <c r="H79" s="45">
        <f t="shared" ref="H79:I79" si="20">SUM(H80:H82)</f>
        <v>900</v>
      </c>
      <c r="I79" s="91">
        <f t="shared" si="20"/>
        <v>364.5</v>
      </c>
      <c r="J79" s="87">
        <f t="shared" si="18"/>
        <v>40.5</v>
      </c>
    </row>
    <row r="80" spans="2:10" x14ac:dyDescent="0.25">
      <c r="B80" s="7"/>
      <c r="C80" s="22"/>
      <c r="D80" s="7"/>
      <c r="E80" s="7"/>
      <c r="F80" s="7">
        <v>32111</v>
      </c>
      <c r="G80" s="28" t="s">
        <v>90</v>
      </c>
      <c r="H80" s="45">
        <v>500</v>
      </c>
      <c r="I80" s="91">
        <v>270</v>
      </c>
      <c r="J80" s="87">
        <f t="shared" si="18"/>
        <v>54</v>
      </c>
    </row>
    <row r="81" spans="2:10" ht="25.5" x14ac:dyDescent="0.25">
      <c r="B81" s="7"/>
      <c r="C81" s="22"/>
      <c r="D81" s="8"/>
      <c r="E81" s="8"/>
      <c r="F81" s="7">
        <v>32113</v>
      </c>
      <c r="G81" s="28" t="s">
        <v>91</v>
      </c>
      <c r="H81" s="45"/>
      <c r="I81" s="91"/>
      <c r="J81" s="87">
        <v>0</v>
      </c>
    </row>
    <row r="82" spans="2:10" ht="25.5" x14ac:dyDescent="0.25">
      <c r="B82" s="7"/>
      <c r="C82" s="7"/>
      <c r="D82" s="8"/>
      <c r="E82" s="8"/>
      <c r="F82" s="7">
        <v>32115</v>
      </c>
      <c r="G82" s="28" t="s">
        <v>92</v>
      </c>
      <c r="H82" s="45">
        <v>400</v>
      </c>
      <c r="I82" s="91">
        <v>94.5</v>
      </c>
      <c r="J82" s="87">
        <f t="shared" si="18"/>
        <v>23.625</v>
      </c>
    </row>
    <row r="83" spans="2:10" ht="25.5" x14ac:dyDescent="0.25">
      <c r="B83" s="7"/>
      <c r="C83" s="22"/>
      <c r="D83" s="7"/>
      <c r="E83" s="7">
        <v>3212</v>
      </c>
      <c r="F83" s="7"/>
      <c r="G83" s="28" t="s">
        <v>93</v>
      </c>
      <c r="H83" s="45">
        <f t="shared" ref="H83:I83" si="21">H84</f>
        <v>50000</v>
      </c>
      <c r="I83" s="45">
        <f t="shared" si="21"/>
        <v>26269.69</v>
      </c>
      <c r="J83" s="87">
        <f t="shared" si="18"/>
        <v>52.539380000000001</v>
      </c>
    </row>
    <row r="84" spans="2:10" x14ac:dyDescent="0.25">
      <c r="B84" s="7"/>
      <c r="C84" s="22"/>
      <c r="D84" s="7"/>
      <c r="E84" s="7"/>
      <c r="F84" s="7">
        <v>32121</v>
      </c>
      <c r="G84" s="28" t="s">
        <v>179</v>
      </c>
      <c r="H84" s="45">
        <v>50000</v>
      </c>
      <c r="I84" s="91">
        <v>26269.69</v>
      </c>
      <c r="J84" s="87">
        <f t="shared" si="18"/>
        <v>52.539380000000001</v>
      </c>
    </row>
    <row r="85" spans="2:10" x14ac:dyDescent="0.25">
      <c r="B85" s="7"/>
      <c r="C85" s="22"/>
      <c r="D85" s="7"/>
      <c r="E85" s="7">
        <v>3213</v>
      </c>
      <c r="F85" s="7"/>
      <c r="G85" s="28" t="s">
        <v>94</v>
      </c>
      <c r="H85" s="45">
        <f>H86+H87</f>
        <v>1400</v>
      </c>
      <c r="I85" s="45">
        <f>I86+I87</f>
        <v>225</v>
      </c>
      <c r="J85" s="87">
        <f t="shared" si="18"/>
        <v>16.071428571428573</v>
      </c>
    </row>
    <row r="86" spans="2:10" x14ac:dyDescent="0.25">
      <c r="B86" s="7"/>
      <c r="C86" s="22"/>
      <c r="D86" s="7"/>
      <c r="E86" s="7"/>
      <c r="F86" s="7">
        <v>32131</v>
      </c>
      <c r="G86" s="28" t="s">
        <v>95</v>
      </c>
      <c r="H86" s="45">
        <v>600</v>
      </c>
      <c r="I86" s="91">
        <v>0</v>
      </c>
      <c r="J86" s="87">
        <f t="shared" si="18"/>
        <v>0</v>
      </c>
    </row>
    <row r="87" spans="2:10" x14ac:dyDescent="0.25">
      <c r="B87" s="7"/>
      <c r="C87" s="22"/>
      <c r="D87" s="7"/>
      <c r="E87" s="7"/>
      <c r="F87" s="7">
        <v>32132</v>
      </c>
      <c r="G87" s="10" t="s">
        <v>239</v>
      </c>
      <c r="H87" s="45">
        <v>800</v>
      </c>
      <c r="I87" s="91">
        <v>225</v>
      </c>
      <c r="J87" s="87">
        <f t="shared" si="18"/>
        <v>28.125</v>
      </c>
    </row>
    <row r="88" spans="2:10" x14ac:dyDescent="0.25">
      <c r="B88" s="7"/>
      <c r="C88" s="7"/>
      <c r="D88" s="7">
        <v>322</v>
      </c>
      <c r="E88" s="7"/>
      <c r="F88" s="7"/>
      <c r="G88" s="7" t="s">
        <v>96</v>
      </c>
      <c r="H88" s="45">
        <f t="shared" ref="H88:I88" si="22">SUM(H89,H94,H98,H103,H107,H109)</f>
        <v>547461</v>
      </c>
      <c r="I88" s="91">
        <f t="shared" si="22"/>
        <v>281666.43</v>
      </c>
      <c r="J88" s="87">
        <f t="shared" si="18"/>
        <v>51.449588189843652</v>
      </c>
    </row>
    <row r="89" spans="2:10" x14ac:dyDescent="0.25">
      <c r="B89" s="7"/>
      <c r="C89" s="22"/>
      <c r="D89" s="7"/>
      <c r="E89" s="7">
        <v>3221</v>
      </c>
      <c r="F89" s="7" t="s">
        <v>85</v>
      </c>
      <c r="G89" s="28" t="s">
        <v>97</v>
      </c>
      <c r="H89" s="45">
        <f t="shared" ref="H89:I89" si="23">SUM(H90:H93)</f>
        <v>43900</v>
      </c>
      <c r="I89" s="91">
        <f t="shared" si="23"/>
        <v>17091.330000000002</v>
      </c>
      <c r="J89" s="87">
        <f t="shared" si="18"/>
        <v>38.932414578587704</v>
      </c>
    </row>
    <row r="90" spans="2:10" x14ac:dyDescent="0.25">
      <c r="B90" s="7"/>
      <c r="C90" s="22"/>
      <c r="D90" s="7"/>
      <c r="E90" s="7"/>
      <c r="F90" s="7">
        <v>32211</v>
      </c>
      <c r="G90" s="28" t="s">
        <v>98</v>
      </c>
      <c r="H90" s="45">
        <v>3500</v>
      </c>
      <c r="I90" s="91">
        <v>989.17</v>
      </c>
      <c r="J90" s="87">
        <f t="shared" si="18"/>
        <v>28.261999999999997</v>
      </c>
    </row>
    <row r="91" spans="2:10" x14ac:dyDescent="0.25">
      <c r="B91" s="7"/>
      <c r="C91" s="22"/>
      <c r="D91" s="8"/>
      <c r="E91" s="8"/>
      <c r="F91" s="7">
        <v>32212</v>
      </c>
      <c r="G91" s="7" t="s">
        <v>99</v>
      </c>
      <c r="H91" s="45">
        <v>400</v>
      </c>
      <c r="I91" s="91">
        <v>235</v>
      </c>
      <c r="J91" s="87">
        <v>0</v>
      </c>
    </row>
    <row r="92" spans="2:10" x14ac:dyDescent="0.25">
      <c r="B92" s="7"/>
      <c r="C92" s="7"/>
      <c r="D92" s="8"/>
      <c r="E92" s="8"/>
      <c r="F92" s="7">
        <v>32214</v>
      </c>
      <c r="G92" s="7" t="s">
        <v>100</v>
      </c>
      <c r="H92" s="45">
        <v>23000</v>
      </c>
      <c r="I92" s="91">
        <v>12110.28</v>
      </c>
      <c r="J92" s="87">
        <f t="shared" si="18"/>
        <v>52.653391304347828</v>
      </c>
    </row>
    <row r="93" spans="2:10" x14ac:dyDescent="0.25">
      <c r="B93" s="7"/>
      <c r="C93" s="7"/>
      <c r="D93" s="8"/>
      <c r="E93" s="8"/>
      <c r="F93" s="7">
        <v>32216</v>
      </c>
      <c r="G93" s="7" t="s">
        <v>101</v>
      </c>
      <c r="H93" s="45">
        <v>17000</v>
      </c>
      <c r="I93" s="91">
        <v>3756.88</v>
      </c>
      <c r="J93" s="87">
        <f t="shared" si="18"/>
        <v>22.099294117647059</v>
      </c>
    </row>
    <row r="94" spans="2:10" x14ac:dyDescent="0.25">
      <c r="B94" s="7"/>
      <c r="C94" s="22"/>
      <c r="D94" s="7"/>
      <c r="E94" s="7">
        <v>3222</v>
      </c>
      <c r="F94" s="7" t="s">
        <v>85</v>
      </c>
      <c r="G94" s="28" t="s">
        <v>102</v>
      </c>
      <c r="H94" s="45">
        <f t="shared" ref="H94:I94" si="24">SUM(H95:H97)</f>
        <v>278130</v>
      </c>
      <c r="I94" s="91">
        <f t="shared" si="24"/>
        <v>146716.14000000001</v>
      </c>
      <c r="J94" s="87">
        <f t="shared" si="18"/>
        <v>52.750922230611586</v>
      </c>
    </row>
    <row r="95" spans="2:10" x14ac:dyDescent="0.25">
      <c r="B95" s="7"/>
      <c r="C95" s="22"/>
      <c r="D95" s="7"/>
      <c r="E95" s="7"/>
      <c r="F95" s="7">
        <v>32224</v>
      </c>
      <c r="G95" s="28" t="s">
        <v>103</v>
      </c>
      <c r="H95" s="45">
        <v>266630</v>
      </c>
      <c r="I95" s="91">
        <v>140546.57</v>
      </c>
      <c r="J95" s="87">
        <f t="shared" si="18"/>
        <v>52.712211679105877</v>
      </c>
    </row>
    <row r="96" spans="2:10" x14ac:dyDescent="0.25">
      <c r="B96" s="7"/>
      <c r="C96" s="22"/>
      <c r="D96" s="7"/>
      <c r="E96" s="7"/>
      <c r="F96" s="7">
        <v>32226</v>
      </c>
      <c r="G96" s="10" t="s">
        <v>199</v>
      </c>
      <c r="H96" s="45">
        <v>1500</v>
      </c>
      <c r="I96" s="91">
        <v>240.26</v>
      </c>
      <c r="J96" s="87">
        <f t="shared" si="18"/>
        <v>16.017333333333333</v>
      </c>
    </row>
    <row r="97" spans="2:10" x14ac:dyDescent="0.25">
      <c r="B97" s="7"/>
      <c r="C97" s="22"/>
      <c r="D97" s="8"/>
      <c r="E97" s="8"/>
      <c r="F97" s="7">
        <v>32229</v>
      </c>
      <c r="G97" s="7" t="s">
        <v>104</v>
      </c>
      <c r="H97" s="45">
        <v>10000</v>
      </c>
      <c r="I97" s="91">
        <v>5929.31</v>
      </c>
      <c r="J97" s="87">
        <f t="shared" si="18"/>
        <v>59.293099999999995</v>
      </c>
    </row>
    <row r="98" spans="2:10" x14ac:dyDescent="0.25">
      <c r="B98" s="7"/>
      <c r="C98" s="22"/>
      <c r="D98" s="7"/>
      <c r="E98" s="7">
        <v>3223</v>
      </c>
      <c r="F98" s="7" t="s">
        <v>85</v>
      </c>
      <c r="G98" s="28" t="s">
        <v>105</v>
      </c>
      <c r="H98" s="45">
        <f t="shared" ref="H98:I98" si="25">SUM(H99:H102)</f>
        <v>192800</v>
      </c>
      <c r="I98" s="91">
        <f t="shared" si="25"/>
        <v>99265.12</v>
      </c>
      <c r="J98" s="87">
        <f t="shared" si="18"/>
        <v>51.486058091286303</v>
      </c>
    </row>
    <row r="99" spans="2:10" x14ac:dyDescent="0.25">
      <c r="B99" s="7"/>
      <c r="C99" s="22"/>
      <c r="D99" s="7"/>
      <c r="E99" s="7"/>
      <c r="F99" s="7">
        <v>32231</v>
      </c>
      <c r="G99" s="28" t="s">
        <v>106</v>
      </c>
      <c r="H99" s="45">
        <v>63800</v>
      </c>
      <c r="I99" s="91">
        <v>36796.120000000003</v>
      </c>
      <c r="J99" s="87">
        <f t="shared" si="18"/>
        <v>57.674169278996871</v>
      </c>
    </row>
    <row r="100" spans="2:10" x14ac:dyDescent="0.25">
      <c r="B100" s="7"/>
      <c r="C100" s="22"/>
      <c r="D100" s="7"/>
      <c r="E100" s="7"/>
      <c r="F100" s="7">
        <v>32232</v>
      </c>
      <c r="G100" s="10" t="s">
        <v>200</v>
      </c>
      <c r="H100" s="45">
        <v>110000</v>
      </c>
      <c r="I100" s="91">
        <v>55024.26</v>
      </c>
      <c r="J100" s="87">
        <f t="shared" si="18"/>
        <v>50.022054545454544</v>
      </c>
    </row>
    <row r="101" spans="2:10" x14ac:dyDescent="0.25">
      <c r="B101" s="7"/>
      <c r="C101" s="22"/>
      <c r="D101" s="8"/>
      <c r="E101" s="8"/>
      <c r="F101" s="7">
        <v>32233</v>
      </c>
      <c r="G101" s="7" t="s">
        <v>107</v>
      </c>
      <c r="H101" s="45">
        <v>15000</v>
      </c>
      <c r="I101" s="91">
        <v>5853.23</v>
      </c>
      <c r="J101" s="87">
        <f t="shared" si="18"/>
        <v>39.021533333333331</v>
      </c>
    </row>
    <row r="102" spans="2:10" x14ac:dyDescent="0.25">
      <c r="B102" s="7"/>
      <c r="C102" s="7"/>
      <c r="D102" s="8"/>
      <c r="E102" s="8"/>
      <c r="F102" s="7">
        <v>32234</v>
      </c>
      <c r="G102" s="7" t="s">
        <v>108</v>
      </c>
      <c r="H102" s="45">
        <v>4000</v>
      </c>
      <c r="I102" s="91">
        <v>1591.51</v>
      </c>
      <c r="J102" s="87">
        <f t="shared" si="18"/>
        <v>39.787750000000003</v>
      </c>
    </row>
    <row r="103" spans="2:10" ht="25.5" x14ac:dyDescent="0.25">
      <c r="B103" s="7"/>
      <c r="C103" s="22"/>
      <c r="D103" s="7"/>
      <c r="E103" s="7">
        <v>3224</v>
      </c>
      <c r="F103" s="7" t="s">
        <v>85</v>
      </c>
      <c r="G103" s="28" t="s">
        <v>109</v>
      </c>
      <c r="H103" s="45">
        <f t="shared" ref="H103:I103" si="26">SUM(H104:H106)</f>
        <v>15000</v>
      </c>
      <c r="I103" s="91">
        <f t="shared" si="26"/>
        <v>3685.0499999999997</v>
      </c>
      <c r="J103" s="87">
        <f t="shared" si="18"/>
        <v>24.566999999999997</v>
      </c>
    </row>
    <row r="104" spans="2:10" ht="25.5" x14ac:dyDescent="0.25">
      <c r="B104" s="7"/>
      <c r="C104" s="22"/>
      <c r="D104" s="7"/>
      <c r="E104" s="7"/>
      <c r="F104" s="7">
        <v>32241</v>
      </c>
      <c r="G104" s="28" t="s">
        <v>110</v>
      </c>
      <c r="H104" s="45">
        <v>9000</v>
      </c>
      <c r="I104" s="91">
        <v>3257.87</v>
      </c>
      <c r="J104" s="87">
        <f t="shared" si="18"/>
        <v>36.198555555555558</v>
      </c>
    </row>
    <row r="105" spans="2:10" ht="25.5" x14ac:dyDescent="0.25">
      <c r="B105" s="7"/>
      <c r="C105" s="22"/>
      <c r="D105" s="8"/>
      <c r="E105" s="8"/>
      <c r="F105" s="7">
        <v>32242</v>
      </c>
      <c r="G105" s="28" t="s">
        <v>111</v>
      </c>
      <c r="H105" s="45">
        <v>5000</v>
      </c>
      <c r="I105" s="91">
        <v>62</v>
      </c>
      <c r="J105" s="87">
        <f t="shared" si="18"/>
        <v>1.24</v>
      </c>
    </row>
    <row r="106" spans="2:10" ht="25.5" x14ac:dyDescent="0.25">
      <c r="B106" s="7"/>
      <c r="C106" s="7"/>
      <c r="D106" s="8"/>
      <c r="E106" s="8"/>
      <c r="F106" s="7">
        <v>32243</v>
      </c>
      <c r="G106" s="28" t="s">
        <v>123</v>
      </c>
      <c r="H106" s="45">
        <v>1000</v>
      </c>
      <c r="I106" s="91">
        <v>365.18</v>
      </c>
      <c r="J106" s="87">
        <f t="shared" si="18"/>
        <v>36.518000000000001</v>
      </c>
    </row>
    <row r="107" spans="2:10" x14ac:dyDescent="0.25">
      <c r="B107" s="7"/>
      <c r="C107" s="22"/>
      <c r="D107" s="7"/>
      <c r="E107" s="7">
        <v>3225</v>
      </c>
      <c r="F107" s="7" t="s">
        <v>85</v>
      </c>
      <c r="G107" s="28" t="s">
        <v>112</v>
      </c>
      <c r="H107" s="45">
        <f t="shared" ref="H107:I107" si="27">H108</f>
        <v>8631</v>
      </c>
      <c r="I107" s="91">
        <f t="shared" si="27"/>
        <v>7356.6</v>
      </c>
      <c r="J107" s="87">
        <f t="shared" si="18"/>
        <v>85.234619395203339</v>
      </c>
    </row>
    <row r="108" spans="2:10" x14ac:dyDescent="0.25">
      <c r="B108" s="7"/>
      <c r="C108" s="22"/>
      <c r="D108" s="7"/>
      <c r="E108" s="7"/>
      <c r="F108" s="7">
        <v>32251</v>
      </c>
      <c r="G108" s="28" t="s">
        <v>113</v>
      </c>
      <c r="H108" s="45">
        <v>8631</v>
      </c>
      <c r="I108" s="91">
        <v>7356.6</v>
      </c>
      <c r="J108" s="87">
        <f t="shared" si="18"/>
        <v>85.234619395203339</v>
      </c>
    </row>
    <row r="109" spans="2:10" x14ac:dyDescent="0.25">
      <c r="B109" s="7"/>
      <c r="C109" s="22"/>
      <c r="D109" s="7"/>
      <c r="E109" s="7">
        <v>3227</v>
      </c>
      <c r="F109" s="7" t="s">
        <v>85</v>
      </c>
      <c r="G109" s="28" t="s">
        <v>114</v>
      </c>
      <c r="H109" s="45">
        <f t="shared" ref="H109:I109" si="28">H110</f>
        <v>9000</v>
      </c>
      <c r="I109" s="91">
        <f t="shared" si="28"/>
        <v>7552.19</v>
      </c>
      <c r="J109" s="87">
        <f t="shared" si="18"/>
        <v>83.913222222222217</v>
      </c>
    </row>
    <row r="110" spans="2:10" x14ac:dyDescent="0.25">
      <c r="B110" s="7"/>
      <c r="C110" s="22"/>
      <c r="D110" s="7"/>
      <c r="E110" s="7"/>
      <c r="F110" s="7">
        <v>32271</v>
      </c>
      <c r="G110" s="28" t="s">
        <v>114</v>
      </c>
      <c r="H110" s="45">
        <v>9000</v>
      </c>
      <c r="I110" s="91">
        <v>7552.19</v>
      </c>
      <c r="J110" s="87">
        <f t="shared" si="18"/>
        <v>83.913222222222217</v>
      </c>
    </row>
    <row r="111" spans="2:10" x14ac:dyDescent="0.25">
      <c r="B111" s="7"/>
      <c r="C111" s="7"/>
      <c r="D111" s="7">
        <v>323</v>
      </c>
      <c r="E111" s="7"/>
      <c r="F111" s="7"/>
      <c r="G111" s="7" t="s">
        <v>182</v>
      </c>
      <c r="H111" s="45">
        <f t="shared" ref="H111:I111" si="29">SUM(H112,H116,H120,H123,H129,H132,H134,H137)</f>
        <v>123619</v>
      </c>
      <c r="I111" s="91">
        <f t="shared" si="29"/>
        <v>63803.749999999993</v>
      </c>
      <c r="J111" s="87">
        <f t="shared" si="18"/>
        <v>51.613222886449485</v>
      </c>
    </row>
    <row r="112" spans="2:10" x14ac:dyDescent="0.25">
      <c r="B112" s="7"/>
      <c r="C112" s="22"/>
      <c r="D112" s="7"/>
      <c r="E112" s="7">
        <v>3231</v>
      </c>
      <c r="F112" s="7" t="s">
        <v>85</v>
      </c>
      <c r="G112" s="28" t="s">
        <v>115</v>
      </c>
      <c r="H112" s="45">
        <f t="shared" ref="H112:I112" si="30">SUM(H113:H115)</f>
        <v>5300</v>
      </c>
      <c r="I112" s="91">
        <f t="shared" si="30"/>
        <v>2389.4699999999998</v>
      </c>
      <c r="J112" s="87">
        <f t="shared" si="18"/>
        <v>45.084339622641508</v>
      </c>
    </row>
    <row r="113" spans="2:10" x14ac:dyDescent="0.25">
      <c r="B113" s="7"/>
      <c r="C113" s="22"/>
      <c r="D113" s="7"/>
      <c r="E113" s="7"/>
      <c r="F113" s="7">
        <v>32311</v>
      </c>
      <c r="G113" s="28" t="s">
        <v>116</v>
      </c>
      <c r="H113" s="45">
        <v>4900</v>
      </c>
      <c r="I113" s="91">
        <v>2187.1999999999998</v>
      </c>
      <c r="J113" s="87">
        <f t="shared" si="18"/>
        <v>44.63673469387755</v>
      </c>
    </row>
    <row r="114" spans="2:10" x14ac:dyDescent="0.25">
      <c r="B114" s="7"/>
      <c r="C114" s="22"/>
      <c r="D114" s="8"/>
      <c r="E114" s="8"/>
      <c r="F114" s="7">
        <v>32312</v>
      </c>
      <c r="G114" s="7" t="s">
        <v>117</v>
      </c>
      <c r="H114" s="45"/>
      <c r="I114" s="91"/>
      <c r="J114" s="87"/>
    </row>
    <row r="115" spans="2:10" x14ac:dyDescent="0.25">
      <c r="B115" s="7"/>
      <c r="C115" s="7"/>
      <c r="D115" s="8"/>
      <c r="E115" s="8"/>
      <c r="F115" s="7">
        <v>32313</v>
      </c>
      <c r="G115" s="7" t="s">
        <v>118</v>
      </c>
      <c r="H115" s="45">
        <v>400</v>
      </c>
      <c r="I115" s="91">
        <v>202.27</v>
      </c>
      <c r="J115" s="87">
        <f t="shared" si="18"/>
        <v>50.567499999999995</v>
      </c>
    </row>
    <row r="116" spans="2:10" x14ac:dyDescent="0.25">
      <c r="B116" s="7"/>
      <c r="C116" s="22"/>
      <c r="D116" s="7"/>
      <c r="E116" s="7">
        <v>3232</v>
      </c>
      <c r="F116" s="7" t="s">
        <v>85</v>
      </c>
      <c r="G116" s="28" t="s">
        <v>119</v>
      </c>
      <c r="H116" s="45">
        <f t="shared" ref="H116:I116" si="31">SUM(H117:H119)</f>
        <v>13869</v>
      </c>
      <c r="I116" s="91">
        <f t="shared" si="31"/>
        <v>10919.84</v>
      </c>
      <c r="J116" s="87">
        <f t="shared" si="18"/>
        <v>78.735597375441628</v>
      </c>
    </row>
    <row r="117" spans="2:10" ht="25.5" x14ac:dyDescent="0.25">
      <c r="B117" s="7"/>
      <c r="C117" s="22"/>
      <c r="D117" s="7"/>
      <c r="E117" s="7"/>
      <c r="F117" s="7">
        <v>32321</v>
      </c>
      <c r="G117" s="28" t="s">
        <v>120</v>
      </c>
      <c r="H117" s="45">
        <v>1369</v>
      </c>
      <c r="I117" s="91">
        <v>7916.27</v>
      </c>
      <c r="J117" s="87">
        <f t="shared" si="18"/>
        <v>578.25200876552231</v>
      </c>
    </row>
    <row r="118" spans="2:10" ht="25.5" x14ac:dyDescent="0.25">
      <c r="B118" s="7"/>
      <c r="C118" s="22"/>
      <c r="D118" s="8"/>
      <c r="E118" s="8"/>
      <c r="F118" s="7">
        <v>32322</v>
      </c>
      <c r="G118" s="28" t="s">
        <v>121</v>
      </c>
      <c r="H118" s="45">
        <v>10000</v>
      </c>
      <c r="I118" s="91">
        <v>2258.5700000000002</v>
      </c>
      <c r="J118" s="87">
        <f t="shared" si="18"/>
        <v>22.585700000000003</v>
      </c>
    </row>
    <row r="119" spans="2:10" ht="25.5" x14ac:dyDescent="0.25">
      <c r="B119" s="7"/>
      <c r="C119" s="7"/>
      <c r="D119" s="8"/>
      <c r="E119" s="8"/>
      <c r="F119" s="7">
        <v>32323</v>
      </c>
      <c r="G119" s="28" t="s">
        <v>122</v>
      </c>
      <c r="H119" s="45">
        <v>2500</v>
      </c>
      <c r="I119" s="91">
        <v>745</v>
      </c>
      <c r="J119" s="87">
        <f t="shared" si="18"/>
        <v>29.799999999999997</v>
      </c>
    </row>
    <row r="120" spans="2:10" x14ac:dyDescent="0.25">
      <c r="B120" s="7"/>
      <c r="C120" s="22"/>
      <c r="D120" s="7"/>
      <c r="E120" s="7">
        <v>3233</v>
      </c>
      <c r="F120" s="7" t="s">
        <v>85</v>
      </c>
      <c r="G120" s="28" t="s">
        <v>124</v>
      </c>
      <c r="H120" s="45">
        <f t="shared" ref="H120:I120" si="32">SUM(H121:H122)</f>
        <v>2000</v>
      </c>
      <c r="I120" s="91">
        <f t="shared" si="32"/>
        <v>982.87</v>
      </c>
      <c r="J120" s="87">
        <f t="shared" si="18"/>
        <v>49.143500000000003</v>
      </c>
    </row>
    <row r="121" spans="2:10" x14ac:dyDescent="0.25">
      <c r="B121" s="7"/>
      <c r="C121" s="22"/>
      <c r="D121" s="7"/>
      <c r="E121" s="7"/>
      <c r="F121" s="7">
        <v>32331</v>
      </c>
      <c r="G121" s="28" t="s">
        <v>125</v>
      </c>
      <c r="H121" s="45"/>
      <c r="I121" s="91"/>
      <c r="J121" s="87"/>
    </row>
    <row r="122" spans="2:10" x14ac:dyDescent="0.25">
      <c r="B122" s="7"/>
      <c r="C122" s="22"/>
      <c r="D122" s="8"/>
      <c r="E122" s="8"/>
      <c r="F122" s="7">
        <v>32339</v>
      </c>
      <c r="G122" s="11" t="s">
        <v>201</v>
      </c>
      <c r="H122" s="45">
        <v>2000</v>
      </c>
      <c r="I122" s="91">
        <v>982.87</v>
      </c>
      <c r="J122" s="87">
        <f t="shared" si="18"/>
        <v>49.143500000000003</v>
      </c>
    </row>
    <row r="123" spans="2:10" x14ac:dyDescent="0.25">
      <c r="B123" s="7"/>
      <c r="C123" s="22"/>
      <c r="D123" s="7"/>
      <c r="E123" s="7">
        <v>3234</v>
      </c>
      <c r="F123" s="7" t="s">
        <v>85</v>
      </c>
      <c r="G123" s="28" t="s">
        <v>127</v>
      </c>
      <c r="H123" s="45">
        <f t="shared" ref="H123:I123" si="33">SUM(H124:H128)</f>
        <v>81250</v>
      </c>
      <c r="I123" s="91">
        <f t="shared" si="33"/>
        <v>39599.509999999995</v>
      </c>
      <c r="J123" s="87">
        <f t="shared" si="18"/>
        <v>48.737858461538451</v>
      </c>
    </row>
    <row r="124" spans="2:10" x14ac:dyDescent="0.25">
      <c r="B124" s="7"/>
      <c r="C124" s="22"/>
      <c r="D124" s="7"/>
      <c r="E124" s="7"/>
      <c r="F124" s="7">
        <v>32341</v>
      </c>
      <c r="G124" s="28" t="s">
        <v>128</v>
      </c>
      <c r="H124" s="45">
        <v>27600</v>
      </c>
      <c r="I124" s="91">
        <v>14413.33</v>
      </c>
      <c r="J124" s="87">
        <f t="shared" si="18"/>
        <v>52.222210144927537</v>
      </c>
    </row>
    <row r="125" spans="2:10" x14ac:dyDescent="0.25">
      <c r="B125" s="7"/>
      <c r="C125" s="22"/>
      <c r="D125" s="8"/>
      <c r="E125" s="8"/>
      <c r="F125" s="7">
        <v>32342</v>
      </c>
      <c r="G125" s="7" t="s">
        <v>129</v>
      </c>
      <c r="H125" s="45">
        <v>37200</v>
      </c>
      <c r="I125" s="91">
        <v>18397.48</v>
      </c>
      <c r="J125" s="87">
        <f t="shared" si="18"/>
        <v>49.45559139784946</v>
      </c>
    </row>
    <row r="126" spans="2:10" x14ac:dyDescent="0.25">
      <c r="B126" s="7"/>
      <c r="C126" s="7"/>
      <c r="D126" s="8"/>
      <c r="E126" s="8"/>
      <c r="F126" s="7">
        <v>32343</v>
      </c>
      <c r="G126" s="7" t="s">
        <v>130</v>
      </c>
      <c r="H126" s="45">
        <v>2450</v>
      </c>
      <c r="I126" s="91">
        <v>1225</v>
      </c>
      <c r="J126" s="87">
        <f t="shared" si="18"/>
        <v>50</v>
      </c>
    </row>
    <row r="127" spans="2:10" x14ac:dyDescent="0.25">
      <c r="B127" s="7"/>
      <c r="C127" s="22"/>
      <c r="D127" s="7"/>
      <c r="E127" s="7"/>
      <c r="F127" s="7">
        <v>32344</v>
      </c>
      <c r="G127" s="28" t="s">
        <v>131</v>
      </c>
      <c r="H127" s="45"/>
      <c r="I127" s="91"/>
      <c r="J127" s="87"/>
    </row>
    <row r="128" spans="2:10" x14ac:dyDescent="0.25">
      <c r="B128" s="7"/>
      <c r="C128" s="22"/>
      <c r="D128" s="8"/>
      <c r="E128" s="8"/>
      <c r="F128" s="7">
        <v>32349</v>
      </c>
      <c r="G128" s="7" t="s">
        <v>132</v>
      </c>
      <c r="H128" s="45">
        <v>14000</v>
      </c>
      <c r="I128" s="91">
        <v>5563.7</v>
      </c>
      <c r="J128" s="87">
        <f t="shared" si="18"/>
        <v>39.740714285714283</v>
      </c>
    </row>
    <row r="129" spans="2:10" x14ac:dyDescent="0.25">
      <c r="B129" s="7"/>
      <c r="C129" s="22"/>
      <c r="D129" s="7"/>
      <c r="E129" s="7">
        <v>3236</v>
      </c>
      <c r="F129" s="7" t="s">
        <v>85</v>
      </c>
      <c r="G129" s="28" t="s">
        <v>135</v>
      </c>
      <c r="H129" s="45">
        <f t="shared" ref="H129:I129" si="34">SUM(H130:H131)</f>
        <v>2400</v>
      </c>
      <c r="I129" s="91">
        <f t="shared" si="34"/>
        <v>643.1</v>
      </c>
      <c r="J129" s="87">
        <f t="shared" si="18"/>
        <v>26.795833333333334</v>
      </c>
    </row>
    <row r="130" spans="2:10" ht="25.5" x14ac:dyDescent="0.25">
      <c r="B130" s="7"/>
      <c r="C130" s="22"/>
      <c r="D130" s="7"/>
      <c r="E130" s="7"/>
      <c r="F130" s="7">
        <v>32361</v>
      </c>
      <c r="G130" s="28" t="s">
        <v>133</v>
      </c>
      <c r="H130" s="45">
        <v>2400</v>
      </c>
      <c r="I130" s="91">
        <v>643.1</v>
      </c>
      <c r="J130" s="87">
        <f t="shared" si="18"/>
        <v>26.795833333333334</v>
      </c>
    </row>
    <row r="131" spans="2:10" x14ac:dyDescent="0.25">
      <c r="B131" s="7"/>
      <c r="C131" s="22"/>
      <c r="D131" s="8"/>
      <c r="E131" s="8"/>
      <c r="F131" s="7">
        <v>32363</v>
      </c>
      <c r="G131" s="7" t="s">
        <v>134</v>
      </c>
      <c r="H131" s="45"/>
      <c r="I131" s="91"/>
      <c r="J131" s="87"/>
    </row>
    <row r="132" spans="2:10" x14ac:dyDescent="0.25">
      <c r="B132" s="7"/>
      <c r="C132" s="22"/>
      <c r="D132" s="7"/>
      <c r="E132" s="7">
        <v>3237</v>
      </c>
      <c r="F132" s="7" t="s">
        <v>85</v>
      </c>
      <c r="G132" s="28" t="s">
        <v>136</v>
      </c>
      <c r="H132" s="45">
        <f t="shared" ref="H132:I132" si="35">H133</f>
        <v>10000</v>
      </c>
      <c r="I132" s="91">
        <f t="shared" si="35"/>
        <v>2691.99</v>
      </c>
      <c r="J132" s="87">
        <f t="shared" si="18"/>
        <v>26.919899999999998</v>
      </c>
    </row>
    <row r="133" spans="2:10" x14ac:dyDescent="0.25">
      <c r="B133" s="7"/>
      <c r="C133" s="22"/>
      <c r="D133" s="7"/>
      <c r="E133" s="7"/>
      <c r="F133" s="7">
        <v>32379</v>
      </c>
      <c r="G133" s="28" t="s">
        <v>137</v>
      </c>
      <c r="H133" s="45">
        <v>10000</v>
      </c>
      <c r="I133" s="91">
        <v>2691.99</v>
      </c>
      <c r="J133" s="87">
        <f t="shared" si="18"/>
        <v>26.919899999999998</v>
      </c>
    </row>
    <row r="134" spans="2:10" x14ac:dyDescent="0.25">
      <c r="B134" s="7"/>
      <c r="C134" s="22"/>
      <c r="D134" s="7"/>
      <c r="E134" s="7">
        <v>3238</v>
      </c>
      <c r="F134" s="7" t="s">
        <v>85</v>
      </c>
      <c r="G134" s="28" t="s">
        <v>138</v>
      </c>
      <c r="H134" s="45">
        <f>H136+H135</f>
        <v>7900</v>
      </c>
      <c r="I134" s="45">
        <f t="shared" ref="I134" si="36">I136+I135</f>
        <v>6226.6</v>
      </c>
      <c r="J134" s="87">
        <f t="shared" si="18"/>
        <v>78.817721518987355</v>
      </c>
    </row>
    <row r="135" spans="2:10" x14ac:dyDescent="0.25">
      <c r="B135" s="7"/>
      <c r="C135" s="22"/>
      <c r="D135" s="7"/>
      <c r="E135" s="7"/>
      <c r="F135" s="7">
        <v>32381</v>
      </c>
      <c r="G135" s="10" t="s">
        <v>202</v>
      </c>
      <c r="H135" s="45">
        <v>7800</v>
      </c>
      <c r="I135" s="91">
        <v>6210</v>
      </c>
      <c r="J135" s="87">
        <f t="shared" si="18"/>
        <v>79.615384615384613</v>
      </c>
    </row>
    <row r="136" spans="2:10" x14ac:dyDescent="0.25">
      <c r="B136" s="7"/>
      <c r="C136" s="22"/>
      <c r="D136" s="7"/>
      <c r="E136" s="7"/>
      <c r="F136" s="7">
        <v>32389</v>
      </c>
      <c r="G136" s="28" t="s">
        <v>139</v>
      </c>
      <c r="H136" s="45">
        <v>100</v>
      </c>
      <c r="I136" s="91">
        <v>16.600000000000001</v>
      </c>
      <c r="J136" s="87">
        <f t="shared" si="18"/>
        <v>16.600000000000001</v>
      </c>
    </row>
    <row r="137" spans="2:10" x14ac:dyDescent="0.25">
      <c r="B137" s="7"/>
      <c r="C137" s="22"/>
      <c r="D137" s="7"/>
      <c r="E137" s="7">
        <v>3239</v>
      </c>
      <c r="F137" s="7" t="s">
        <v>85</v>
      </c>
      <c r="G137" s="28" t="s">
        <v>140</v>
      </c>
      <c r="H137" s="45">
        <f>SUM(H138:H139)</f>
        <v>900</v>
      </c>
      <c r="I137" s="45">
        <f>SUM(I138:I139)</f>
        <v>350.37</v>
      </c>
      <c r="J137" s="87">
        <f t="shared" si="18"/>
        <v>38.93</v>
      </c>
    </row>
    <row r="138" spans="2:10" x14ac:dyDescent="0.25">
      <c r="B138" s="7"/>
      <c r="C138" s="22"/>
      <c r="D138" s="7"/>
      <c r="E138" s="7"/>
      <c r="F138" s="7">
        <v>32394</v>
      </c>
      <c r="G138" s="10" t="s">
        <v>141</v>
      </c>
      <c r="H138" s="45">
        <v>700</v>
      </c>
      <c r="I138" s="91">
        <v>194.48</v>
      </c>
      <c r="J138" s="87">
        <f t="shared" ref="J138:J188" si="37">(I138/H138*100)</f>
        <v>27.782857142857143</v>
      </c>
    </row>
    <row r="139" spans="2:10" x14ac:dyDescent="0.25">
      <c r="B139" s="7"/>
      <c r="C139" s="22"/>
      <c r="D139" s="7"/>
      <c r="E139" s="7"/>
      <c r="F139" s="7">
        <v>32399</v>
      </c>
      <c r="G139" s="10" t="s">
        <v>203</v>
      </c>
      <c r="H139" s="45">
        <v>200</v>
      </c>
      <c r="I139" s="91">
        <v>155.88999999999999</v>
      </c>
      <c r="J139" s="87">
        <f t="shared" si="37"/>
        <v>77.944999999999993</v>
      </c>
    </row>
    <row r="140" spans="2:10" x14ac:dyDescent="0.25">
      <c r="B140" s="7"/>
      <c r="C140" s="7"/>
      <c r="D140" s="7">
        <v>329</v>
      </c>
      <c r="E140" s="7"/>
      <c r="F140" s="7"/>
      <c r="G140" s="7" t="s">
        <v>142</v>
      </c>
      <c r="H140" s="45">
        <f t="shared" ref="H140:I140" si="38">SUM(H141,H143,H147,H149,H151)</f>
        <v>19700</v>
      </c>
      <c r="I140" s="91">
        <f t="shared" si="38"/>
        <v>6971.2800000000007</v>
      </c>
      <c r="J140" s="87">
        <f t="shared" si="37"/>
        <v>35.387208121827413</v>
      </c>
    </row>
    <row r="141" spans="2:10" ht="25.5" x14ac:dyDescent="0.25">
      <c r="B141" s="7"/>
      <c r="C141" s="22"/>
      <c r="D141" s="7"/>
      <c r="E141" s="7">
        <v>3291</v>
      </c>
      <c r="F141" s="7" t="s">
        <v>85</v>
      </c>
      <c r="G141" s="28" t="s">
        <v>143</v>
      </c>
      <c r="H141" s="45">
        <f t="shared" ref="H141:I141" si="39">H142</f>
        <v>8000</v>
      </c>
      <c r="I141" s="91">
        <f t="shared" si="39"/>
        <v>4518.3500000000004</v>
      </c>
      <c r="J141" s="87">
        <f t="shared" si="37"/>
        <v>56.479375000000012</v>
      </c>
    </row>
    <row r="142" spans="2:10" ht="25.5" x14ac:dyDescent="0.25">
      <c r="B142" s="7"/>
      <c r="C142" s="22"/>
      <c r="D142" s="7"/>
      <c r="E142" s="7"/>
      <c r="F142" s="7">
        <v>32911</v>
      </c>
      <c r="G142" s="28" t="s">
        <v>144</v>
      </c>
      <c r="H142" s="45">
        <v>8000</v>
      </c>
      <c r="I142" s="91">
        <v>4518.3500000000004</v>
      </c>
      <c r="J142" s="87">
        <f t="shared" si="37"/>
        <v>56.479375000000012</v>
      </c>
    </row>
    <row r="143" spans="2:10" x14ac:dyDescent="0.25">
      <c r="B143" s="7"/>
      <c r="C143" s="22"/>
      <c r="D143" s="7"/>
      <c r="E143" s="7">
        <v>3292</v>
      </c>
      <c r="F143" s="7" t="s">
        <v>85</v>
      </c>
      <c r="G143" s="28" t="s">
        <v>145</v>
      </c>
      <c r="H143" s="45">
        <f t="shared" ref="H143:I143" si="40">SUM(H144:H146)</f>
        <v>6800</v>
      </c>
      <c r="I143" s="45">
        <f t="shared" si="40"/>
        <v>159.09</v>
      </c>
      <c r="J143" s="87">
        <f t="shared" si="37"/>
        <v>2.339558823529412</v>
      </c>
    </row>
    <row r="144" spans="2:10" x14ac:dyDescent="0.25">
      <c r="B144" s="7"/>
      <c r="C144" s="22"/>
      <c r="D144" s="7"/>
      <c r="E144" s="7"/>
      <c r="F144" s="7">
        <v>32921</v>
      </c>
      <c r="G144" s="28" t="s">
        <v>146</v>
      </c>
      <c r="H144" s="45">
        <v>1800</v>
      </c>
      <c r="I144" s="91">
        <v>159.09</v>
      </c>
      <c r="J144" s="87">
        <f t="shared" si="37"/>
        <v>8.8383333333333347</v>
      </c>
    </row>
    <row r="145" spans="2:10" x14ac:dyDescent="0.25">
      <c r="B145" s="7"/>
      <c r="C145" s="22"/>
      <c r="D145" s="8"/>
      <c r="E145" s="8"/>
      <c r="F145" s="7">
        <v>32922</v>
      </c>
      <c r="G145" s="28" t="s">
        <v>147</v>
      </c>
      <c r="H145" s="45">
        <v>2800</v>
      </c>
      <c r="I145" s="91">
        <v>0</v>
      </c>
      <c r="J145" s="87">
        <f t="shared" si="37"/>
        <v>0</v>
      </c>
    </row>
    <row r="146" spans="2:10" x14ac:dyDescent="0.25">
      <c r="B146" s="7"/>
      <c r="C146" s="7"/>
      <c r="D146" s="8"/>
      <c r="E146" s="8"/>
      <c r="F146" s="7">
        <v>32923</v>
      </c>
      <c r="G146" s="28" t="s">
        <v>148</v>
      </c>
      <c r="H146" s="45">
        <v>2200</v>
      </c>
      <c r="I146" s="91">
        <v>0</v>
      </c>
      <c r="J146" s="87">
        <f t="shared" si="37"/>
        <v>0</v>
      </c>
    </row>
    <row r="147" spans="2:10" x14ac:dyDescent="0.25">
      <c r="B147" s="7"/>
      <c r="C147" s="22"/>
      <c r="D147" s="7"/>
      <c r="E147" s="7">
        <v>3293</v>
      </c>
      <c r="F147" s="7" t="s">
        <v>85</v>
      </c>
      <c r="G147" s="28" t="s">
        <v>149</v>
      </c>
      <c r="H147" s="45"/>
      <c r="I147" s="91"/>
      <c r="J147" s="87"/>
    </row>
    <row r="148" spans="2:10" x14ac:dyDescent="0.25">
      <c r="B148" s="7"/>
      <c r="C148" s="22"/>
      <c r="D148" s="7"/>
      <c r="E148" s="7"/>
      <c r="F148" s="7">
        <v>32931</v>
      </c>
      <c r="G148" s="28" t="s">
        <v>149</v>
      </c>
      <c r="H148" s="45"/>
      <c r="I148" s="91"/>
      <c r="J148" s="87"/>
    </row>
    <row r="149" spans="2:10" x14ac:dyDescent="0.25">
      <c r="B149" s="7"/>
      <c r="C149" s="22"/>
      <c r="D149" s="7"/>
      <c r="E149" s="7">
        <v>3299</v>
      </c>
      <c r="F149" s="7" t="s">
        <v>85</v>
      </c>
      <c r="G149" s="10" t="s">
        <v>207</v>
      </c>
      <c r="H149" s="45">
        <f t="shared" ref="H149:I149" si="41">H150</f>
        <v>100</v>
      </c>
      <c r="I149" s="91">
        <f t="shared" si="41"/>
        <v>0</v>
      </c>
      <c r="J149" s="87">
        <f t="shared" si="37"/>
        <v>0</v>
      </c>
    </row>
    <row r="150" spans="2:10" x14ac:dyDescent="0.25">
      <c r="B150" s="7"/>
      <c r="C150" s="22"/>
      <c r="D150" s="7"/>
      <c r="E150" s="7"/>
      <c r="F150" s="7">
        <v>32999</v>
      </c>
      <c r="G150" s="10" t="s">
        <v>207</v>
      </c>
      <c r="H150" s="45">
        <v>100</v>
      </c>
      <c r="I150" s="91">
        <v>0</v>
      </c>
      <c r="J150" s="87">
        <f t="shared" si="37"/>
        <v>0</v>
      </c>
    </row>
    <row r="151" spans="2:10" x14ac:dyDescent="0.25">
      <c r="B151" s="7"/>
      <c r="C151" s="22"/>
      <c r="D151" s="7"/>
      <c r="E151" s="7">
        <v>3295</v>
      </c>
      <c r="F151" s="7" t="s">
        <v>85</v>
      </c>
      <c r="G151" s="10" t="s">
        <v>150</v>
      </c>
      <c r="H151" s="45">
        <f>H152+SUM(H152+H153)</f>
        <v>4800</v>
      </c>
      <c r="I151" s="45">
        <f>I152+SUM(I152+I153)</f>
        <v>2293.84</v>
      </c>
      <c r="J151" s="87">
        <v>0</v>
      </c>
    </row>
    <row r="152" spans="2:10" x14ac:dyDescent="0.25">
      <c r="B152" s="7"/>
      <c r="C152" s="22"/>
      <c r="D152" s="7"/>
      <c r="E152" s="7"/>
      <c r="F152" s="7">
        <v>32951</v>
      </c>
      <c r="G152" s="10" t="s">
        <v>204</v>
      </c>
      <c r="H152" s="45">
        <v>0</v>
      </c>
      <c r="I152" s="91">
        <v>0</v>
      </c>
      <c r="J152" s="87">
        <v>0</v>
      </c>
    </row>
    <row r="153" spans="2:10" ht="25.5" x14ac:dyDescent="0.25">
      <c r="B153" s="7"/>
      <c r="C153" s="22"/>
      <c r="D153" s="7"/>
      <c r="E153" s="7"/>
      <c r="F153" s="7">
        <v>32955</v>
      </c>
      <c r="G153" s="10" t="s">
        <v>262</v>
      </c>
      <c r="H153" s="45">
        <v>4800</v>
      </c>
      <c r="I153" s="91">
        <v>2293.84</v>
      </c>
      <c r="J153" s="87"/>
    </row>
    <row r="154" spans="2:10" x14ac:dyDescent="0.25">
      <c r="B154" s="7"/>
      <c r="C154" s="7">
        <v>34</v>
      </c>
      <c r="D154" s="8"/>
      <c r="E154" s="8"/>
      <c r="F154" s="8"/>
      <c r="G154" s="7" t="s">
        <v>151</v>
      </c>
      <c r="H154" s="45">
        <f t="shared" ref="H154:I154" si="42">H155</f>
        <v>5400</v>
      </c>
      <c r="I154" s="91">
        <f t="shared" si="42"/>
        <v>2535.31</v>
      </c>
      <c r="J154" s="87">
        <f t="shared" si="37"/>
        <v>46.950185185185184</v>
      </c>
    </row>
    <row r="155" spans="2:10" x14ac:dyDescent="0.25">
      <c r="B155" s="7"/>
      <c r="C155" s="7"/>
      <c r="D155" s="7">
        <v>343</v>
      </c>
      <c r="E155" s="7"/>
      <c r="F155" s="7"/>
      <c r="G155" s="7" t="s">
        <v>152</v>
      </c>
      <c r="H155" s="45">
        <f t="shared" ref="H155:I155" si="43">SUM(H156,H158)</f>
        <v>5400</v>
      </c>
      <c r="I155" s="91">
        <f t="shared" si="43"/>
        <v>2535.31</v>
      </c>
      <c r="J155" s="87">
        <f t="shared" si="37"/>
        <v>46.950185185185184</v>
      </c>
    </row>
    <row r="156" spans="2:10" ht="25.5" x14ac:dyDescent="0.25">
      <c r="B156" s="7"/>
      <c r="C156" s="22"/>
      <c r="D156" s="7"/>
      <c r="E156" s="7">
        <v>3431</v>
      </c>
      <c r="F156" s="7"/>
      <c r="G156" s="28" t="s">
        <v>153</v>
      </c>
      <c r="H156" s="45">
        <f t="shared" ref="H156:I156" si="44">H157</f>
        <v>5400</v>
      </c>
      <c r="I156" s="91">
        <f t="shared" si="44"/>
        <v>2535.31</v>
      </c>
      <c r="J156" s="87">
        <f t="shared" si="37"/>
        <v>46.950185185185184</v>
      </c>
    </row>
    <row r="157" spans="2:10" x14ac:dyDescent="0.25">
      <c r="B157" s="7"/>
      <c r="C157" s="22"/>
      <c r="D157" s="7"/>
      <c r="E157" s="7"/>
      <c r="F157" s="7">
        <v>34312</v>
      </c>
      <c r="G157" s="28" t="s">
        <v>154</v>
      </c>
      <c r="H157" s="45">
        <v>5400</v>
      </c>
      <c r="I157" s="91">
        <v>2535.31</v>
      </c>
      <c r="J157" s="87">
        <f t="shared" si="37"/>
        <v>46.950185185185184</v>
      </c>
    </row>
    <row r="158" spans="2:10" x14ac:dyDescent="0.25">
      <c r="B158" s="7"/>
      <c r="C158" s="22"/>
      <c r="D158" s="7"/>
      <c r="E158" s="7">
        <v>3433</v>
      </c>
      <c r="F158" s="7"/>
      <c r="G158" s="28" t="s">
        <v>155</v>
      </c>
      <c r="H158" s="45">
        <f t="shared" ref="H158:I158" si="45">SUM(H159:H161)</f>
        <v>0</v>
      </c>
      <c r="I158" s="45">
        <f t="shared" si="45"/>
        <v>0</v>
      </c>
      <c r="J158" s="87">
        <v>0</v>
      </c>
    </row>
    <row r="159" spans="2:10" x14ac:dyDescent="0.25">
      <c r="B159" s="7"/>
      <c r="C159" s="22"/>
      <c r="D159" s="7"/>
      <c r="E159" s="7"/>
      <c r="F159" s="7">
        <v>34331</v>
      </c>
      <c r="G159" s="28" t="s">
        <v>156</v>
      </c>
      <c r="H159" s="45">
        <v>0</v>
      </c>
      <c r="I159" s="91">
        <v>0</v>
      </c>
      <c r="J159" s="87">
        <v>0</v>
      </c>
    </row>
    <row r="160" spans="2:10" x14ac:dyDescent="0.25">
      <c r="B160" s="7"/>
      <c r="C160" s="22"/>
      <c r="D160" s="7"/>
      <c r="E160" s="7"/>
      <c r="F160" s="7">
        <v>34332</v>
      </c>
      <c r="G160" s="28" t="s">
        <v>157</v>
      </c>
      <c r="H160" s="45">
        <v>0</v>
      </c>
      <c r="I160" s="91">
        <v>0</v>
      </c>
      <c r="J160" s="87">
        <v>0</v>
      </c>
    </row>
    <row r="161" spans="2:10" x14ac:dyDescent="0.25">
      <c r="B161" s="7"/>
      <c r="C161" s="22"/>
      <c r="D161" s="7"/>
      <c r="E161" s="7"/>
      <c r="F161" s="7">
        <v>34339</v>
      </c>
      <c r="G161" s="28" t="s">
        <v>158</v>
      </c>
      <c r="H161" s="45">
        <v>0</v>
      </c>
      <c r="I161" s="91">
        <v>0</v>
      </c>
      <c r="J161" s="87">
        <v>0</v>
      </c>
    </row>
    <row r="162" spans="2:10" ht="30" x14ac:dyDescent="0.25">
      <c r="B162" s="7"/>
      <c r="C162" s="7">
        <v>37</v>
      </c>
      <c r="D162" s="8"/>
      <c r="E162" s="8"/>
      <c r="F162" s="8"/>
      <c r="G162" s="50" t="s">
        <v>173</v>
      </c>
      <c r="H162" s="45">
        <f t="shared" ref="H162:I162" si="46">H163</f>
        <v>1900</v>
      </c>
      <c r="I162" s="91">
        <f t="shared" si="46"/>
        <v>835.16</v>
      </c>
      <c r="J162" s="87">
        <f t="shared" si="37"/>
        <v>43.955789473684206</v>
      </c>
    </row>
    <row r="163" spans="2:10" ht="30" x14ac:dyDescent="0.25">
      <c r="B163" s="7"/>
      <c r="C163" s="7"/>
      <c r="D163" s="7">
        <v>372</v>
      </c>
      <c r="E163" s="7"/>
      <c r="F163" s="7"/>
      <c r="G163" s="56" t="s">
        <v>174</v>
      </c>
      <c r="H163" s="45">
        <f t="shared" ref="H163:I163" si="47">SUM(H164,H166)</f>
        <v>1900</v>
      </c>
      <c r="I163" s="91">
        <f t="shared" si="47"/>
        <v>835.16</v>
      </c>
      <c r="J163" s="87">
        <f t="shared" si="37"/>
        <v>43.955789473684206</v>
      </c>
    </row>
    <row r="164" spans="2:10" x14ac:dyDescent="0.25">
      <c r="B164" s="7"/>
      <c r="C164" s="22"/>
      <c r="D164" s="7"/>
      <c r="E164" s="7">
        <v>3721</v>
      </c>
      <c r="F164" s="7"/>
      <c r="G164" s="52" t="s">
        <v>175</v>
      </c>
      <c r="H164" s="45">
        <f t="shared" ref="H164:I164" si="48">H165</f>
        <v>1900</v>
      </c>
      <c r="I164" s="91">
        <f t="shared" si="48"/>
        <v>835.16</v>
      </c>
      <c r="J164" s="87">
        <f t="shared" si="37"/>
        <v>43.955789473684206</v>
      </c>
    </row>
    <row r="165" spans="2:10" x14ac:dyDescent="0.25">
      <c r="B165" s="7"/>
      <c r="C165" s="22"/>
      <c r="D165" s="7"/>
      <c r="E165" s="7"/>
      <c r="F165" s="7">
        <v>37212</v>
      </c>
      <c r="G165" s="28" t="s">
        <v>176</v>
      </c>
      <c r="H165" s="45">
        <v>1900</v>
      </c>
      <c r="I165" s="91">
        <v>835.16</v>
      </c>
      <c r="J165" s="87">
        <f t="shared" si="37"/>
        <v>43.955789473684206</v>
      </c>
    </row>
    <row r="166" spans="2:10" x14ac:dyDescent="0.25">
      <c r="B166" s="7"/>
      <c r="C166" s="22"/>
      <c r="D166" s="7"/>
      <c r="E166" s="7">
        <v>3722</v>
      </c>
      <c r="F166" s="7"/>
      <c r="G166" s="52" t="s">
        <v>177</v>
      </c>
      <c r="H166" s="45"/>
      <c r="I166" s="91"/>
      <c r="J166" s="87"/>
    </row>
    <row r="167" spans="2:10" x14ac:dyDescent="0.25">
      <c r="B167" s="7"/>
      <c r="C167" s="22"/>
      <c r="D167" s="7"/>
      <c r="E167" s="7"/>
      <c r="F167" s="7">
        <v>37229</v>
      </c>
      <c r="G167" s="28" t="s">
        <v>178</v>
      </c>
      <c r="H167" s="92"/>
      <c r="I167" s="94"/>
      <c r="J167" s="87"/>
    </row>
    <row r="168" spans="2:10" s="26" customFormat="1" ht="27.75" customHeight="1" x14ac:dyDescent="0.2">
      <c r="B168" s="151" t="s">
        <v>263</v>
      </c>
      <c r="C168" s="152"/>
      <c r="D168" s="152"/>
      <c r="E168" s="152"/>
      <c r="F168" s="153"/>
      <c r="G168" s="68" t="s">
        <v>286</v>
      </c>
      <c r="H168" s="69">
        <f>H169</f>
        <v>1620</v>
      </c>
      <c r="I168" s="69">
        <f>I169</f>
        <v>2160</v>
      </c>
      <c r="J168" s="87">
        <f t="shared" si="37"/>
        <v>133.33333333333331</v>
      </c>
    </row>
    <row r="169" spans="2:10" s="41" customFormat="1" ht="30" customHeight="1" x14ac:dyDescent="0.2">
      <c r="B169" s="6">
        <v>3</v>
      </c>
      <c r="C169" s="6"/>
      <c r="D169" s="6"/>
      <c r="E169" s="6"/>
      <c r="F169" s="6"/>
      <c r="G169" s="6" t="s">
        <v>4</v>
      </c>
      <c r="H169" s="95">
        <f t="shared" ref="H169:I169" si="49">H177+H170</f>
        <v>1620</v>
      </c>
      <c r="I169" s="95">
        <f t="shared" si="49"/>
        <v>2160</v>
      </c>
      <c r="J169" s="87">
        <f t="shared" si="37"/>
        <v>133.33333333333331</v>
      </c>
    </row>
    <row r="170" spans="2:10" x14ac:dyDescent="0.25">
      <c r="B170" s="6"/>
      <c r="C170" s="6">
        <v>31</v>
      </c>
      <c r="D170" s="10"/>
      <c r="E170" s="10"/>
      <c r="F170" s="10"/>
      <c r="G170" s="6" t="s">
        <v>5</v>
      </c>
      <c r="H170" s="46">
        <f t="shared" ref="H170:I170" si="50">SUM(H171,H174)</f>
        <v>0</v>
      </c>
      <c r="I170" s="46">
        <f t="shared" si="50"/>
        <v>0</v>
      </c>
      <c r="J170" s="87">
        <v>0</v>
      </c>
    </row>
    <row r="171" spans="2:10" x14ac:dyDescent="0.25">
      <c r="B171" s="7"/>
      <c r="C171" s="7"/>
      <c r="D171" s="7">
        <v>311</v>
      </c>
      <c r="E171" s="7"/>
      <c r="F171" s="7"/>
      <c r="G171" s="7" t="s">
        <v>31</v>
      </c>
      <c r="H171" s="45">
        <f>SUM(H172)</f>
        <v>0</v>
      </c>
      <c r="I171" s="96">
        <v>0</v>
      </c>
      <c r="J171" s="87">
        <v>0</v>
      </c>
    </row>
    <row r="172" spans="2:10" x14ac:dyDescent="0.25">
      <c r="B172" s="7"/>
      <c r="C172" s="7"/>
      <c r="D172" s="7"/>
      <c r="E172" s="7">
        <v>3111</v>
      </c>
      <c r="F172" s="7"/>
      <c r="G172" s="7" t="s">
        <v>32</v>
      </c>
      <c r="H172" s="45">
        <f>SUM(H173)</f>
        <v>0</v>
      </c>
      <c r="I172" s="96">
        <v>0</v>
      </c>
      <c r="J172" s="87">
        <v>0</v>
      </c>
    </row>
    <row r="173" spans="2:10" x14ac:dyDescent="0.25">
      <c r="B173" s="7"/>
      <c r="C173" s="7"/>
      <c r="D173" s="7"/>
      <c r="E173" s="7"/>
      <c r="F173" s="7">
        <v>31111</v>
      </c>
      <c r="G173" s="7" t="s">
        <v>32</v>
      </c>
      <c r="H173" s="45">
        <v>0</v>
      </c>
      <c r="I173" s="96">
        <v>0</v>
      </c>
      <c r="J173" s="87">
        <v>0</v>
      </c>
    </row>
    <row r="174" spans="2:10" x14ac:dyDescent="0.25">
      <c r="B174" s="7"/>
      <c r="C174" s="7"/>
      <c r="D174" s="7">
        <v>313</v>
      </c>
      <c r="E174" s="7"/>
      <c r="F174" s="7" t="s">
        <v>85</v>
      </c>
      <c r="G174" s="7" t="s">
        <v>84</v>
      </c>
      <c r="H174" s="46">
        <f t="shared" ref="H174:H175" si="51">SUM(H175)</f>
        <v>0</v>
      </c>
      <c r="I174" s="96">
        <v>0</v>
      </c>
      <c r="J174" s="87">
        <v>0</v>
      </c>
    </row>
    <row r="175" spans="2:10" x14ac:dyDescent="0.25">
      <c r="B175" s="7"/>
      <c r="C175" s="7"/>
      <c r="D175" s="7"/>
      <c r="E175" s="7">
        <v>3132</v>
      </c>
      <c r="F175" s="7"/>
      <c r="G175" s="28" t="s">
        <v>87</v>
      </c>
      <c r="H175" s="46">
        <f t="shared" si="51"/>
        <v>0</v>
      </c>
      <c r="I175" s="96">
        <v>0</v>
      </c>
      <c r="J175" s="87">
        <v>0</v>
      </c>
    </row>
    <row r="176" spans="2:10" ht="25.5" x14ac:dyDescent="0.25">
      <c r="B176" s="7"/>
      <c r="C176" s="7"/>
      <c r="D176" s="7"/>
      <c r="E176" s="7"/>
      <c r="F176" s="7">
        <v>31321</v>
      </c>
      <c r="G176" s="28" t="s">
        <v>88</v>
      </c>
      <c r="H176" s="97">
        <v>0</v>
      </c>
      <c r="I176" s="96">
        <v>0</v>
      </c>
      <c r="J176" s="87">
        <v>0</v>
      </c>
    </row>
    <row r="177" spans="2:10" x14ac:dyDescent="0.25">
      <c r="B177" s="7"/>
      <c r="C177" s="22">
        <v>32</v>
      </c>
      <c r="D177" s="31"/>
      <c r="E177" s="31"/>
      <c r="F177" s="31"/>
      <c r="G177" s="22" t="s">
        <v>19</v>
      </c>
      <c r="H177" s="98">
        <f>H184+H178+H189</f>
        <v>1620</v>
      </c>
      <c r="I177" s="98">
        <f>I184+I178+I189</f>
        <v>2160</v>
      </c>
      <c r="J177" s="87">
        <f t="shared" si="37"/>
        <v>133.33333333333331</v>
      </c>
    </row>
    <row r="178" spans="2:10" x14ac:dyDescent="0.25">
      <c r="B178" s="7"/>
      <c r="C178" s="7"/>
      <c r="D178" s="7">
        <v>321</v>
      </c>
      <c r="E178" s="7"/>
      <c r="F178" s="7"/>
      <c r="G178" s="28" t="s">
        <v>33</v>
      </c>
      <c r="H178" s="53">
        <f t="shared" ref="H178:I178" si="52">SUM(H182+H179)</f>
        <v>0</v>
      </c>
      <c r="I178" s="53">
        <f t="shared" si="52"/>
        <v>0</v>
      </c>
      <c r="J178" s="87">
        <v>0</v>
      </c>
    </row>
    <row r="179" spans="2:10" x14ac:dyDescent="0.25">
      <c r="B179" s="7"/>
      <c r="C179" s="7"/>
      <c r="D179" s="7"/>
      <c r="E179" s="7">
        <v>3211</v>
      </c>
      <c r="F179" s="7"/>
      <c r="G179" s="10" t="s">
        <v>34</v>
      </c>
      <c r="H179" s="53"/>
      <c r="I179" s="96"/>
      <c r="J179" s="87"/>
    </row>
    <row r="180" spans="2:10" x14ac:dyDescent="0.25">
      <c r="B180" s="7"/>
      <c r="C180" s="7"/>
      <c r="D180" s="7"/>
      <c r="E180" s="7"/>
      <c r="F180" s="7">
        <v>32111</v>
      </c>
      <c r="G180" s="10" t="s">
        <v>213</v>
      </c>
      <c r="H180" s="53"/>
      <c r="I180" s="96"/>
      <c r="J180" s="87"/>
    </row>
    <row r="181" spans="2:10" ht="25.5" x14ac:dyDescent="0.25">
      <c r="B181" s="7"/>
      <c r="C181" s="7"/>
      <c r="D181" s="7"/>
      <c r="E181" s="7"/>
      <c r="F181" s="7">
        <v>32115</v>
      </c>
      <c r="G181" s="10" t="s">
        <v>214</v>
      </c>
      <c r="H181" s="53"/>
      <c r="I181" s="96"/>
      <c r="J181" s="87"/>
    </row>
    <row r="182" spans="2:10" ht="25.5" x14ac:dyDescent="0.25">
      <c r="B182" s="7"/>
      <c r="C182" s="22"/>
      <c r="D182" s="7"/>
      <c r="E182" s="7">
        <v>3212</v>
      </c>
      <c r="F182" s="7"/>
      <c r="G182" s="28" t="s">
        <v>93</v>
      </c>
      <c r="H182" s="45">
        <f>H183</f>
        <v>0</v>
      </c>
      <c r="I182" s="96">
        <v>0</v>
      </c>
      <c r="J182" s="87">
        <v>0</v>
      </c>
    </row>
    <row r="183" spans="2:10" x14ac:dyDescent="0.25">
      <c r="B183" s="7"/>
      <c r="C183" s="22"/>
      <c r="D183" s="7"/>
      <c r="E183" s="7"/>
      <c r="F183" s="7">
        <v>32121</v>
      </c>
      <c r="G183" s="28" t="s">
        <v>179</v>
      </c>
      <c r="H183" s="97">
        <v>0</v>
      </c>
      <c r="I183" s="96">
        <v>0</v>
      </c>
      <c r="J183" s="87">
        <v>0</v>
      </c>
    </row>
    <row r="184" spans="2:10" x14ac:dyDescent="0.25">
      <c r="B184" s="7"/>
      <c r="C184" s="7"/>
      <c r="D184" s="7">
        <v>322</v>
      </c>
      <c r="E184" s="7"/>
      <c r="F184" s="7"/>
      <c r="G184" s="7" t="s">
        <v>96</v>
      </c>
      <c r="H184" s="99">
        <v>1620</v>
      </c>
      <c r="I184" s="96">
        <v>2160</v>
      </c>
      <c r="J184" s="87">
        <f t="shared" si="37"/>
        <v>133.33333333333331</v>
      </c>
    </row>
    <row r="185" spans="2:10" x14ac:dyDescent="0.25">
      <c r="B185" s="7"/>
      <c r="C185" s="7"/>
      <c r="D185" s="7"/>
      <c r="E185" s="7">
        <v>3222</v>
      </c>
      <c r="F185" s="7"/>
      <c r="G185" s="11" t="s">
        <v>102</v>
      </c>
      <c r="H185" s="99">
        <f t="shared" ref="H185" si="53">SUM(H186)</f>
        <v>0</v>
      </c>
      <c r="I185" s="96">
        <v>0</v>
      </c>
      <c r="J185" s="87">
        <v>0</v>
      </c>
    </row>
    <row r="186" spans="2:10" x14ac:dyDescent="0.25">
      <c r="B186" s="7"/>
      <c r="C186" s="7"/>
      <c r="D186" s="7"/>
      <c r="E186" s="7"/>
      <c r="F186" s="7">
        <v>32229</v>
      </c>
      <c r="G186" s="11" t="s">
        <v>104</v>
      </c>
      <c r="H186" s="99">
        <v>0</v>
      </c>
      <c r="I186" s="96">
        <v>0</v>
      </c>
      <c r="J186" s="87">
        <v>0</v>
      </c>
    </row>
    <row r="187" spans="2:10" x14ac:dyDescent="0.25">
      <c r="B187" s="7"/>
      <c r="C187" s="22"/>
      <c r="D187" s="7"/>
      <c r="E187" s="7">
        <v>3223</v>
      </c>
      <c r="F187" s="7" t="s">
        <v>85</v>
      </c>
      <c r="G187" s="28" t="s">
        <v>105</v>
      </c>
      <c r="H187" s="96">
        <f t="shared" ref="H187:I187" si="54">H188</f>
        <v>1620</v>
      </c>
      <c r="I187" s="96">
        <f t="shared" si="54"/>
        <v>2160</v>
      </c>
      <c r="J187" s="87">
        <f t="shared" si="37"/>
        <v>133.33333333333331</v>
      </c>
    </row>
    <row r="188" spans="2:10" x14ac:dyDescent="0.25">
      <c r="B188" s="7"/>
      <c r="C188" s="22"/>
      <c r="D188" s="7"/>
      <c r="E188" s="7"/>
      <c r="F188" s="7">
        <v>32231</v>
      </c>
      <c r="G188" s="28" t="s">
        <v>106</v>
      </c>
      <c r="H188" s="96">
        <v>1620</v>
      </c>
      <c r="I188" s="96">
        <v>2160</v>
      </c>
      <c r="J188" s="87">
        <f t="shared" si="37"/>
        <v>133.33333333333331</v>
      </c>
    </row>
    <row r="189" spans="2:10" x14ac:dyDescent="0.25">
      <c r="B189" s="7"/>
      <c r="C189" s="7"/>
      <c r="D189" s="7">
        <v>323</v>
      </c>
      <c r="E189" s="7"/>
      <c r="F189" s="7"/>
      <c r="G189" s="7" t="s">
        <v>182</v>
      </c>
      <c r="H189" s="99"/>
      <c r="I189" s="96"/>
      <c r="J189" s="87"/>
    </row>
    <row r="190" spans="2:10" ht="25.5" x14ac:dyDescent="0.25">
      <c r="B190" s="7"/>
      <c r="C190" s="22"/>
      <c r="D190" s="7"/>
      <c r="E190" s="7">
        <v>3232</v>
      </c>
      <c r="F190" s="7" t="s">
        <v>85</v>
      </c>
      <c r="G190" s="10" t="s">
        <v>215</v>
      </c>
      <c r="H190" s="96"/>
      <c r="I190" s="96"/>
      <c r="J190" s="87"/>
    </row>
    <row r="191" spans="2:10" ht="25.5" x14ac:dyDescent="0.25">
      <c r="B191" s="7"/>
      <c r="C191" s="22"/>
      <c r="D191" s="7"/>
      <c r="E191" s="7"/>
      <c r="F191" s="7">
        <v>32231</v>
      </c>
      <c r="G191" s="10" t="s">
        <v>216</v>
      </c>
      <c r="H191" s="96"/>
      <c r="I191" s="96"/>
      <c r="J191" s="87"/>
    </row>
    <row r="192" spans="2:10" x14ac:dyDescent="0.25">
      <c r="B192" s="7"/>
      <c r="C192" s="22"/>
      <c r="D192" s="7"/>
      <c r="E192" s="7">
        <v>3234</v>
      </c>
      <c r="F192" s="7" t="s">
        <v>85</v>
      </c>
      <c r="G192" s="10" t="s">
        <v>127</v>
      </c>
      <c r="H192" s="96"/>
      <c r="I192" s="96"/>
      <c r="J192" s="87"/>
    </row>
    <row r="193" spans="2:10" x14ac:dyDescent="0.25">
      <c r="B193" s="7"/>
      <c r="C193" s="22"/>
      <c r="D193" s="7"/>
      <c r="E193" s="7"/>
      <c r="F193" s="7">
        <v>32342</v>
      </c>
      <c r="G193" s="10" t="s">
        <v>129</v>
      </c>
      <c r="H193" s="96"/>
      <c r="I193" s="96"/>
      <c r="J193" s="87"/>
    </row>
    <row r="194" spans="2:10" x14ac:dyDescent="0.25">
      <c r="B194" s="151" t="s">
        <v>247</v>
      </c>
      <c r="C194" s="152"/>
      <c r="D194" s="152"/>
      <c r="E194" s="152"/>
      <c r="F194" s="153"/>
      <c r="G194" s="71" t="s">
        <v>217</v>
      </c>
      <c r="H194" s="100">
        <f>SUM(H195+H200)</f>
        <v>4000</v>
      </c>
      <c r="I194" s="100">
        <f>SUM(I195+I200)</f>
        <v>4000</v>
      </c>
      <c r="J194" s="87"/>
    </row>
    <row r="195" spans="2:10" x14ac:dyDescent="0.25">
      <c r="B195" s="72">
        <v>3</v>
      </c>
      <c r="C195" s="72"/>
      <c r="D195" s="72"/>
      <c r="E195" s="72"/>
      <c r="F195" s="72"/>
      <c r="G195" s="73" t="s">
        <v>4</v>
      </c>
      <c r="H195" s="74">
        <f t="shared" ref="H195:I195" si="55">SUM(H196)</f>
        <v>369</v>
      </c>
      <c r="I195" s="74">
        <f t="shared" si="55"/>
        <v>369.75</v>
      </c>
      <c r="J195" s="87">
        <v>0</v>
      </c>
    </row>
    <row r="196" spans="2:10" x14ac:dyDescent="0.25">
      <c r="B196" s="75"/>
      <c r="C196" s="75">
        <v>32</v>
      </c>
      <c r="D196" s="75"/>
      <c r="E196" s="75"/>
      <c r="F196" s="75"/>
      <c r="G196" s="73" t="s">
        <v>19</v>
      </c>
      <c r="H196" s="74">
        <f>H197</f>
        <v>369</v>
      </c>
      <c r="I196" s="74">
        <f>I197</f>
        <v>369.75</v>
      </c>
      <c r="J196" s="87">
        <v>0</v>
      </c>
    </row>
    <row r="197" spans="2:10" x14ac:dyDescent="0.25">
      <c r="B197" s="76"/>
      <c r="C197" s="76"/>
      <c r="D197" s="77">
        <v>322</v>
      </c>
      <c r="E197" s="77"/>
      <c r="F197" s="77"/>
      <c r="G197" s="79" t="s">
        <v>96</v>
      </c>
      <c r="H197" s="78">
        <f t="shared" ref="H197:I197" si="56">SUM(H198)</f>
        <v>369</v>
      </c>
      <c r="I197" s="78">
        <f t="shared" si="56"/>
        <v>369.75</v>
      </c>
      <c r="J197" s="87">
        <v>0</v>
      </c>
    </row>
    <row r="198" spans="2:10" x14ac:dyDescent="0.25">
      <c r="B198" s="76"/>
      <c r="C198" s="76"/>
      <c r="D198" s="77"/>
      <c r="E198" s="77">
        <v>3225</v>
      </c>
      <c r="F198" s="77"/>
      <c r="G198" s="76" t="s">
        <v>264</v>
      </c>
      <c r="H198" s="78">
        <f>H199</f>
        <v>369</v>
      </c>
      <c r="I198" s="78">
        <f>I199</f>
        <v>369.75</v>
      </c>
      <c r="J198" s="87">
        <v>0</v>
      </c>
    </row>
    <row r="199" spans="2:10" x14ac:dyDescent="0.25">
      <c r="B199" s="76"/>
      <c r="C199" s="76"/>
      <c r="D199" s="77"/>
      <c r="E199" s="77"/>
      <c r="F199" s="77">
        <v>32251</v>
      </c>
      <c r="G199" s="79" t="s">
        <v>264</v>
      </c>
      <c r="H199" s="78">
        <v>369</v>
      </c>
      <c r="I199" s="78">
        <v>369.75</v>
      </c>
      <c r="J199" s="87">
        <v>0</v>
      </c>
    </row>
    <row r="200" spans="2:10" ht="25.5" x14ac:dyDescent="0.25">
      <c r="B200" s="157" t="s">
        <v>265</v>
      </c>
      <c r="C200" s="160"/>
      <c r="D200" s="160"/>
      <c r="E200" s="160"/>
      <c r="F200" s="161"/>
      <c r="G200" s="57" t="s">
        <v>197</v>
      </c>
      <c r="H200" s="89">
        <f>H201</f>
        <v>3631</v>
      </c>
      <c r="I200" s="70">
        <f t="shared" ref="I200" si="57">I201</f>
        <v>3630.25</v>
      </c>
      <c r="J200" s="88">
        <f t="shared" ref="J200:J203" si="58">(I200/H200*100)</f>
        <v>99.979344533186449</v>
      </c>
    </row>
    <row r="201" spans="2:10" ht="15" customHeight="1" x14ac:dyDescent="0.25">
      <c r="B201" s="157" t="s">
        <v>247</v>
      </c>
      <c r="C201" s="158"/>
      <c r="D201" s="158"/>
      <c r="E201" s="158"/>
      <c r="F201" s="159"/>
      <c r="G201" s="57" t="s">
        <v>217</v>
      </c>
      <c r="H201" s="89">
        <v>3631</v>
      </c>
      <c r="I201" s="70">
        <v>3630.25</v>
      </c>
      <c r="J201" s="88">
        <f t="shared" si="58"/>
        <v>99.979344533186449</v>
      </c>
    </row>
    <row r="202" spans="2:10" ht="22.5" customHeight="1" x14ac:dyDescent="0.25">
      <c r="B202" s="9">
        <v>4</v>
      </c>
      <c r="C202" s="9"/>
      <c r="D202" s="9"/>
      <c r="E202" s="9"/>
      <c r="F202" s="9"/>
      <c r="G202" s="20" t="s">
        <v>6</v>
      </c>
      <c r="H202" s="80">
        <v>3631</v>
      </c>
      <c r="I202" s="80">
        <v>3630.25</v>
      </c>
      <c r="J202" s="88">
        <f t="shared" si="58"/>
        <v>99.979344533186449</v>
      </c>
    </row>
    <row r="203" spans="2:10" ht="21.75" customHeight="1" x14ac:dyDescent="0.25">
      <c r="B203" s="10"/>
      <c r="C203" s="10">
        <v>42</v>
      </c>
      <c r="D203" s="10"/>
      <c r="E203" s="10"/>
      <c r="F203" s="10"/>
      <c r="G203" s="21" t="s">
        <v>159</v>
      </c>
      <c r="H203" s="58">
        <v>3631</v>
      </c>
      <c r="I203" s="58">
        <v>3630.25</v>
      </c>
      <c r="J203" s="87">
        <f t="shared" si="58"/>
        <v>99.979344533186449</v>
      </c>
    </row>
    <row r="204" spans="2:10" ht="15" customHeight="1" x14ac:dyDescent="0.25">
      <c r="B204" s="105"/>
      <c r="C204" s="106"/>
      <c r="D204" s="106"/>
      <c r="E204" s="106"/>
      <c r="F204" s="107"/>
      <c r="G204" s="57"/>
      <c r="H204" s="89"/>
      <c r="I204" s="70"/>
      <c r="J204" s="88"/>
    </row>
    <row r="205" spans="2:10" x14ac:dyDescent="0.25">
      <c r="B205" s="154" t="s">
        <v>194</v>
      </c>
      <c r="C205" s="155"/>
      <c r="D205" s="155"/>
      <c r="E205" s="155"/>
      <c r="F205" s="156"/>
      <c r="G205" s="118" t="s">
        <v>287</v>
      </c>
      <c r="H205" s="109"/>
      <c r="I205" s="78"/>
      <c r="J205" s="87"/>
    </row>
    <row r="206" spans="2:10" x14ac:dyDescent="0.25">
      <c r="B206" s="157" t="s">
        <v>195</v>
      </c>
      <c r="C206" s="160"/>
      <c r="D206" s="160"/>
      <c r="E206" s="160"/>
      <c r="F206" s="161"/>
      <c r="G206" s="57" t="s">
        <v>192</v>
      </c>
      <c r="H206" s="89">
        <f>H207</f>
        <v>65000</v>
      </c>
      <c r="I206" s="70">
        <f t="shared" ref="I206:I207" si="59">I207</f>
        <v>25000</v>
      </c>
      <c r="J206" s="88">
        <f t="shared" ref="J206:J215" si="60">(I206/H206*100)</f>
        <v>38.461538461538467</v>
      </c>
    </row>
    <row r="207" spans="2:10" x14ac:dyDescent="0.25">
      <c r="B207" s="157" t="s">
        <v>248</v>
      </c>
      <c r="C207" s="158"/>
      <c r="D207" s="158"/>
      <c r="E207" s="158"/>
      <c r="F207" s="159"/>
      <c r="G207" s="57" t="s">
        <v>193</v>
      </c>
      <c r="H207" s="89">
        <f>H208</f>
        <v>65000</v>
      </c>
      <c r="I207" s="70">
        <f t="shared" si="59"/>
        <v>25000</v>
      </c>
      <c r="J207" s="88">
        <f t="shared" si="60"/>
        <v>38.461538461538467</v>
      </c>
    </row>
    <row r="208" spans="2:10" x14ac:dyDescent="0.25">
      <c r="B208" s="6">
        <v>3</v>
      </c>
      <c r="C208" s="6"/>
      <c r="D208" s="6"/>
      <c r="E208" s="6"/>
      <c r="F208" s="6"/>
      <c r="G208" s="6" t="s">
        <v>4</v>
      </c>
      <c r="H208" s="90">
        <v>65000</v>
      </c>
      <c r="I208" s="45">
        <v>25000</v>
      </c>
      <c r="J208" s="87">
        <f t="shared" si="60"/>
        <v>38.461538461538467</v>
      </c>
    </row>
    <row r="209" spans="2:10" x14ac:dyDescent="0.25">
      <c r="B209" s="6"/>
      <c r="C209" s="10">
        <v>31</v>
      </c>
      <c r="D209" s="10"/>
      <c r="E209" s="10"/>
      <c r="F209" s="10"/>
      <c r="G209" s="10" t="s">
        <v>5</v>
      </c>
      <c r="H209" s="90">
        <v>25000</v>
      </c>
      <c r="I209" s="45">
        <v>25000</v>
      </c>
      <c r="J209" s="87">
        <f t="shared" si="60"/>
        <v>100</v>
      </c>
    </row>
    <row r="210" spans="2:10" x14ac:dyDescent="0.25">
      <c r="B210" s="7"/>
      <c r="C210" s="7"/>
      <c r="D210" s="7">
        <v>311</v>
      </c>
      <c r="E210" s="7"/>
      <c r="F210" s="7"/>
      <c r="G210" s="7" t="s">
        <v>31</v>
      </c>
      <c r="H210" s="90">
        <v>25000</v>
      </c>
      <c r="I210" s="90">
        <v>25000</v>
      </c>
      <c r="J210" s="87">
        <f t="shared" si="60"/>
        <v>100</v>
      </c>
    </row>
    <row r="211" spans="2:10" x14ac:dyDescent="0.25">
      <c r="B211" s="7"/>
      <c r="C211" s="7"/>
      <c r="D211" s="7"/>
      <c r="E211" s="7">
        <v>3111</v>
      </c>
      <c r="F211" s="7"/>
      <c r="G211" s="7" t="s">
        <v>32</v>
      </c>
      <c r="H211" s="90">
        <f>SUM(H212)</f>
        <v>25000</v>
      </c>
      <c r="I211" s="90">
        <f>SUM(I212)</f>
        <v>25000</v>
      </c>
      <c r="J211" s="87">
        <f t="shared" si="60"/>
        <v>100</v>
      </c>
    </row>
    <row r="212" spans="2:10" x14ac:dyDescent="0.25">
      <c r="B212" s="7"/>
      <c r="C212" s="7"/>
      <c r="D212" s="7"/>
      <c r="E212" s="7"/>
      <c r="F212" s="7">
        <v>31111</v>
      </c>
      <c r="G212" s="7" t="s">
        <v>32</v>
      </c>
      <c r="H212" s="90">
        <v>25000</v>
      </c>
      <c r="I212" s="45">
        <v>25000</v>
      </c>
      <c r="J212" s="87">
        <f t="shared" si="60"/>
        <v>100</v>
      </c>
    </row>
    <row r="213" spans="2:10" x14ac:dyDescent="0.25">
      <c r="B213" s="7"/>
      <c r="C213" s="7"/>
      <c r="D213" s="7">
        <v>323</v>
      </c>
      <c r="E213" s="7"/>
      <c r="F213" s="7"/>
      <c r="G213" s="7" t="s">
        <v>182</v>
      </c>
      <c r="H213" s="45">
        <v>40000</v>
      </c>
      <c r="I213" s="91">
        <v>0</v>
      </c>
      <c r="J213" s="87">
        <f t="shared" si="60"/>
        <v>0</v>
      </c>
    </row>
    <row r="214" spans="2:10" x14ac:dyDescent="0.25">
      <c r="B214" s="7"/>
      <c r="C214" s="22"/>
      <c r="D214" s="7"/>
      <c r="E214" s="7">
        <v>3232</v>
      </c>
      <c r="F214" s="7" t="s">
        <v>85</v>
      </c>
      <c r="G214" s="28" t="s">
        <v>272</v>
      </c>
      <c r="H214" s="45">
        <v>40000</v>
      </c>
      <c r="I214" s="91">
        <v>0</v>
      </c>
      <c r="J214" s="87">
        <f t="shared" si="60"/>
        <v>0</v>
      </c>
    </row>
    <row r="215" spans="2:10" ht="25.5" x14ac:dyDescent="0.25">
      <c r="B215" s="7"/>
      <c r="C215" s="22"/>
      <c r="D215" s="7"/>
      <c r="E215" s="7"/>
      <c r="F215" s="7">
        <v>32321</v>
      </c>
      <c r="G215" s="28" t="s">
        <v>273</v>
      </c>
      <c r="H215" s="45">
        <v>40000</v>
      </c>
      <c r="I215" s="91">
        <v>0</v>
      </c>
      <c r="J215" s="87">
        <f t="shared" si="60"/>
        <v>0</v>
      </c>
    </row>
    <row r="216" spans="2:10" ht="25.5" x14ac:dyDescent="0.25">
      <c r="B216" s="148" t="s">
        <v>274</v>
      </c>
      <c r="C216" s="149"/>
      <c r="D216" s="149"/>
      <c r="E216" s="149"/>
      <c r="F216" s="150"/>
      <c r="G216" s="6" t="s">
        <v>275</v>
      </c>
      <c r="H216" s="95">
        <f>SUM(H217)</f>
        <v>36000</v>
      </c>
      <c r="I216" s="70">
        <v>0</v>
      </c>
      <c r="J216" s="95"/>
    </row>
    <row r="217" spans="2:10" ht="25.5" x14ac:dyDescent="0.25">
      <c r="B217" s="111"/>
      <c r="C217" s="113"/>
      <c r="D217" s="112" t="s">
        <v>276</v>
      </c>
      <c r="E217" s="113"/>
      <c r="F217" s="114"/>
      <c r="G217" s="115" t="s">
        <v>277</v>
      </c>
      <c r="H217" s="95">
        <f>SUM(H218)</f>
        <v>36000</v>
      </c>
      <c r="I217" s="70">
        <v>0</v>
      </c>
      <c r="J217" s="95"/>
    </row>
    <row r="218" spans="2:10" x14ac:dyDescent="0.25">
      <c r="B218" s="151" t="s">
        <v>278</v>
      </c>
      <c r="C218" s="152"/>
      <c r="D218" s="152"/>
      <c r="E218" s="152"/>
      <c r="F218" s="153"/>
      <c r="G218" s="116" t="s">
        <v>279</v>
      </c>
      <c r="H218" s="69">
        <f>H219+H234+H227</f>
        <v>36000</v>
      </c>
      <c r="I218" s="70">
        <v>0</v>
      </c>
      <c r="J218" s="69"/>
    </row>
    <row r="219" spans="2:10" x14ac:dyDescent="0.25">
      <c r="B219" s="6">
        <v>3</v>
      </c>
      <c r="C219" s="6"/>
      <c r="D219" s="6"/>
      <c r="E219" s="6"/>
      <c r="F219" s="6"/>
      <c r="G219" s="6" t="s">
        <v>4</v>
      </c>
      <c r="H219" s="95">
        <f>H220</f>
        <v>11000</v>
      </c>
      <c r="I219" s="70">
        <v>0</v>
      </c>
      <c r="J219" s="95"/>
    </row>
    <row r="220" spans="2:10" x14ac:dyDescent="0.25">
      <c r="B220" s="22"/>
      <c r="C220" s="22">
        <v>32</v>
      </c>
      <c r="D220" s="22"/>
      <c r="E220" s="22"/>
      <c r="F220" s="22"/>
      <c r="G220" s="9" t="s">
        <v>19</v>
      </c>
      <c r="H220" s="46">
        <v>11000</v>
      </c>
      <c r="I220" s="70">
        <v>0</v>
      </c>
      <c r="J220" s="46"/>
    </row>
    <row r="221" spans="2:10" x14ac:dyDescent="0.25">
      <c r="B221" s="22"/>
      <c r="C221" s="22"/>
      <c r="D221" s="7">
        <v>322</v>
      </c>
      <c r="E221" s="7"/>
      <c r="F221" s="7"/>
      <c r="G221" s="11" t="s">
        <v>96</v>
      </c>
      <c r="H221" s="45">
        <v>4000</v>
      </c>
      <c r="I221" s="49">
        <v>0</v>
      </c>
      <c r="J221" s="96"/>
    </row>
    <row r="222" spans="2:10" x14ac:dyDescent="0.25">
      <c r="B222" s="22"/>
      <c r="C222" s="22"/>
      <c r="D222" s="7"/>
      <c r="E222" s="7">
        <v>3221</v>
      </c>
      <c r="F222" s="7"/>
      <c r="G222" s="10" t="s">
        <v>97</v>
      </c>
      <c r="H222" s="45">
        <v>4000</v>
      </c>
      <c r="I222" s="49">
        <v>0</v>
      </c>
      <c r="J222" s="96"/>
    </row>
    <row r="223" spans="2:10" x14ac:dyDescent="0.25">
      <c r="B223" s="22"/>
      <c r="C223" s="22"/>
      <c r="D223" s="7"/>
      <c r="E223" s="7"/>
      <c r="F223" s="7">
        <v>32211</v>
      </c>
      <c r="G223" s="11" t="s">
        <v>98</v>
      </c>
      <c r="H223" s="45">
        <v>4000</v>
      </c>
      <c r="I223" s="49">
        <v>0</v>
      </c>
      <c r="J223" s="96"/>
    </row>
    <row r="224" spans="2:10" x14ac:dyDescent="0.25">
      <c r="B224" s="7"/>
      <c r="C224" s="7"/>
      <c r="D224" s="7">
        <v>323</v>
      </c>
      <c r="E224" s="7"/>
      <c r="F224" s="7"/>
      <c r="G224" s="11" t="s">
        <v>182</v>
      </c>
      <c r="H224" s="45">
        <v>7000</v>
      </c>
      <c r="I224" s="49">
        <v>0</v>
      </c>
      <c r="J224" s="96"/>
    </row>
    <row r="225" spans="2:10" x14ac:dyDescent="0.25">
      <c r="B225" s="7"/>
      <c r="C225" s="7"/>
      <c r="D225" s="7"/>
      <c r="E225" s="7">
        <v>3233</v>
      </c>
      <c r="F225" s="7"/>
      <c r="G225" s="11" t="s">
        <v>124</v>
      </c>
      <c r="H225" s="45">
        <v>7000</v>
      </c>
      <c r="I225" s="49">
        <v>0</v>
      </c>
      <c r="J225" s="96"/>
    </row>
    <row r="226" spans="2:10" x14ac:dyDescent="0.25">
      <c r="B226" s="7"/>
      <c r="C226" s="7"/>
      <c r="D226" s="7"/>
      <c r="E226" s="7"/>
      <c r="F226" s="7">
        <v>32339</v>
      </c>
      <c r="G226" s="11" t="s">
        <v>201</v>
      </c>
      <c r="H226" s="45">
        <v>7000</v>
      </c>
      <c r="I226" s="49">
        <v>0</v>
      </c>
      <c r="J226" s="96"/>
    </row>
    <row r="227" spans="2:10" x14ac:dyDescent="0.25">
      <c r="B227" s="6">
        <v>3</v>
      </c>
      <c r="C227" s="6"/>
      <c r="D227" s="6"/>
      <c r="E227" s="6"/>
      <c r="F227" s="6"/>
      <c r="G227" s="6" t="s">
        <v>4</v>
      </c>
      <c r="H227" s="95">
        <v>0</v>
      </c>
      <c r="I227" s="70">
        <f t="shared" ref="I227:I231" si="61">J227-H227</f>
        <v>0</v>
      </c>
      <c r="J227" s="95"/>
    </row>
    <row r="228" spans="2:10" x14ac:dyDescent="0.25">
      <c r="B228" s="6"/>
      <c r="C228" s="6">
        <v>31</v>
      </c>
      <c r="D228" s="10"/>
      <c r="E228" s="10"/>
      <c r="F228" s="10"/>
      <c r="G228" s="6" t="s">
        <v>5</v>
      </c>
      <c r="H228" s="46">
        <f t="shared" ref="H228:H229" si="62">SUM(H229)</f>
        <v>0</v>
      </c>
      <c r="I228" s="70">
        <f t="shared" si="61"/>
        <v>0</v>
      </c>
      <c r="J228" s="46"/>
    </row>
    <row r="229" spans="2:10" x14ac:dyDescent="0.25">
      <c r="B229" s="7"/>
      <c r="C229" s="7"/>
      <c r="D229" s="7">
        <v>311</v>
      </c>
      <c r="E229" s="7"/>
      <c r="F229" s="7"/>
      <c r="G229" s="7" t="s">
        <v>31</v>
      </c>
      <c r="H229" s="45">
        <f t="shared" si="62"/>
        <v>0</v>
      </c>
      <c r="I229" s="49">
        <f t="shared" si="61"/>
        <v>0</v>
      </c>
      <c r="J229" s="96"/>
    </row>
    <row r="230" spans="2:10" x14ac:dyDescent="0.25">
      <c r="B230" s="7"/>
      <c r="C230" s="7"/>
      <c r="D230" s="7"/>
      <c r="E230" s="7">
        <v>3111</v>
      </c>
      <c r="F230" s="7"/>
      <c r="G230" s="7" t="s">
        <v>32</v>
      </c>
      <c r="H230" s="45">
        <f>SUM(H231)</f>
        <v>0</v>
      </c>
      <c r="I230" s="49">
        <f t="shared" si="61"/>
        <v>0</v>
      </c>
      <c r="J230" s="96"/>
    </row>
    <row r="231" spans="2:10" x14ac:dyDescent="0.25">
      <c r="B231" s="7"/>
      <c r="C231" s="7"/>
      <c r="D231" s="7"/>
      <c r="E231" s="7"/>
      <c r="F231" s="7">
        <v>31111</v>
      </c>
      <c r="G231" s="7" t="s">
        <v>32</v>
      </c>
      <c r="H231" s="45">
        <v>0</v>
      </c>
      <c r="I231" s="49">
        <f t="shared" si="61"/>
        <v>0</v>
      </c>
      <c r="J231" s="96"/>
    </row>
    <row r="232" spans="2:10" ht="25.5" x14ac:dyDescent="0.25">
      <c r="B232" s="154" t="s">
        <v>280</v>
      </c>
      <c r="C232" s="155"/>
      <c r="D232" s="155"/>
      <c r="E232" s="155"/>
      <c r="F232" s="156"/>
      <c r="G232" s="117" t="s">
        <v>281</v>
      </c>
      <c r="H232" s="101">
        <f>H233</f>
        <v>25000</v>
      </c>
      <c r="I232" s="70">
        <v>0</v>
      </c>
      <c r="J232" s="101"/>
    </row>
    <row r="233" spans="2:10" x14ac:dyDescent="0.25">
      <c r="B233" s="151" t="s">
        <v>278</v>
      </c>
      <c r="C233" s="152"/>
      <c r="D233" s="152"/>
      <c r="E233" s="152"/>
      <c r="F233" s="153"/>
      <c r="G233" s="117" t="s">
        <v>279</v>
      </c>
      <c r="H233" s="101">
        <f t="shared" ref="H233" si="63">H234</f>
        <v>25000</v>
      </c>
      <c r="I233" s="70">
        <v>0</v>
      </c>
      <c r="J233" s="101"/>
    </row>
    <row r="234" spans="2:10" ht="25.5" x14ac:dyDescent="0.25">
      <c r="B234" s="72">
        <v>4</v>
      </c>
      <c r="C234" s="72"/>
      <c r="D234" s="72"/>
      <c r="E234" s="72"/>
      <c r="F234" s="72"/>
      <c r="G234" s="73" t="s">
        <v>6</v>
      </c>
      <c r="H234" s="74">
        <f>SUM(H235,H258)</f>
        <v>25000</v>
      </c>
      <c r="I234" s="70">
        <v>0</v>
      </c>
      <c r="J234" s="74"/>
    </row>
    <row r="235" spans="2:10" ht="25.5" x14ac:dyDescent="0.25">
      <c r="B235" s="75"/>
      <c r="C235" s="75">
        <v>45</v>
      </c>
      <c r="D235" s="75"/>
      <c r="E235" s="75"/>
      <c r="F235" s="75"/>
      <c r="G235" s="73" t="s">
        <v>159</v>
      </c>
      <c r="H235" s="74">
        <f>H236</f>
        <v>25000</v>
      </c>
      <c r="I235" s="70">
        <v>0</v>
      </c>
      <c r="J235" s="74"/>
    </row>
    <row r="236" spans="2:10" x14ac:dyDescent="0.25">
      <c r="B236" s="76"/>
      <c r="C236" s="76"/>
      <c r="D236" s="77">
        <v>451</v>
      </c>
      <c r="E236" s="77"/>
      <c r="F236" s="77"/>
      <c r="G236" s="79" t="s">
        <v>171</v>
      </c>
      <c r="H236" s="74">
        <f>SUM(H237,H245,H249,H251,H253)</f>
        <v>25000</v>
      </c>
      <c r="I236" s="70">
        <v>0</v>
      </c>
      <c r="J236" s="74"/>
    </row>
    <row r="237" spans="2:10" ht="25.5" x14ac:dyDescent="0.25">
      <c r="B237" s="76"/>
      <c r="C237" s="76"/>
      <c r="D237" s="77"/>
      <c r="E237" s="77">
        <v>4511</v>
      </c>
      <c r="F237" s="77"/>
      <c r="G237" s="76" t="s">
        <v>171</v>
      </c>
      <c r="H237" s="74">
        <f>H238</f>
        <v>25000</v>
      </c>
      <c r="I237" s="70">
        <v>0</v>
      </c>
      <c r="J237" s="74"/>
    </row>
    <row r="238" spans="2:10" x14ac:dyDescent="0.25">
      <c r="B238" s="76"/>
      <c r="C238" s="76"/>
      <c r="D238" s="77"/>
      <c r="E238" s="77"/>
      <c r="F238" s="77">
        <v>45111</v>
      </c>
      <c r="G238" s="79" t="s">
        <v>171</v>
      </c>
      <c r="H238" s="78">
        <v>25000</v>
      </c>
      <c r="I238" s="49">
        <v>0</v>
      </c>
      <c r="J238" s="78"/>
    </row>
  </sheetData>
  <mergeCells count="24">
    <mergeCell ref="B2:J2"/>
    <mergeCell ref="B4:J4"/>
    <mergeCell ref="B6:F6"/>
    <mergeCell ref="B7:G7"/>
    <mergeCell ref="B11:F11"/>
    <mergeCell ref="B8:F8"/>
    <mergeCell ref="B9:F9"/>
    <mergeCell ref="B10:F10"/>
    <mergeCell ref="B216:F216"/>
    <mergeCell ref="B218:F218"/>
    <mergeCell ref="B232:F232"/>
    <mergeCell ref="B233:F233"/>
    <mergeCell ref="B25:F25"/>
    <mergeCell ref="B26:F26"/>
    <mergeCell ref="B206:F206"/>
    <mergeCell ref="B207:F207"/>
    <mergeCell ref="B194:F194"/>
    <mergeCell ref="B168:F168"/>
    <mergeCell ref="B51:F51"/>
    <mergeCell ref="B52:F52"/>
    <mergeCell ref="B53:F53"/>
    <mergeCell ref="B200:F200"/>
    <mergeCell ref="B201:F201"/>
    <mergeCell ref="B205:F205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dom vinkovci</cp:lastModifiedBy>
  <cp:lastPrinted>2026-07-15T09:05:16Z</cp:lastPrinted>
  <dcterms:created xsi:type="dcterms:W3CDTF">2022-08-12T12:51:27Z</dcterms:created>
  <dcterms:modified xsi:type="dcterms:W3CDTF">2026-07-17T10:11:19Z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